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ustomProperty1.bin" ContentType="application/vnd.openxmlformats-officedocument.spreadsheetml.customProperty"/>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06"/>
  <workbookPr codeName="ThisWorkbook" defaultThemeVersion="124226"/>
  <mc:AlternateContent xmlns:mc="http://schemas.openxmlformats.org/markup-compatibility/2006">
    <mc:Choice Requires="x15">
      <x15ac:absPath xmlns:x15ac="http://schemas.microsoft.com/office/spreadsheetml/2010/11/ac" url="Z:\Exchange rates\Rates 2026\April 2026\"/>
    </mc:Choice>
  </mc:AlternateContent>
  <xr:revisionPtr revIDLastSave="0" documentId="8_{FB71C0B5-D562-4823-947A-5DE35DE5C97A}" xr6:coauthVersionLast="47" xr6:coauthVersionMax="47" xr10:uidLastSave="{00000000-0000-0000-0000-000000000000}"/>
  <bookViews>
    <workbookView xWindow="-120" yWindow="-120" windowWidth="25440" windowHeight="15270" tabRatio="902" firstSheet="2" activeTab="2" xr2:uid="{00000000-000D-0000-FFFF-FFFF00000000}"/>
  </bookViews>
  <sheets>
    <sheet name="Apolo Rates (2)" sheetId="44" state="hidden" r:id="rId1"/>
    <sheet name="Apolo Rates (3)" sheetId="46" state="hidden" r:id="rId2"/>
    <sheet name="FCB EXCHANGE RATES" sheetId="42" r:id="rId3"/>
    <sheet name="External Rates" sheetId="12" state="hidden" r:id="rId4"/>
    <sheet name="Atm display" sheetId="24" state="hidden" r:id="rId5"/>
    <sheet name="Revaluation Rates" sheetId="14" state="hidden" r:id="rId6"/>
    <sheet name="Exchange Rates" sheetId="39" state="hidden" r:id="rId7"/>
    <sheet name="External New" sheetId="34" state="hidden" r:id="rId8"/>
    <sheet name="NGOs" sheetId="18" state="hidden" r:id="rId9"/>
    <sheet name="branch display" sheetId="25" state="hidden" r:id="rId10"/>
    <sheet name="Staff Rates" sheetId="23" state="hidden" r:id="rId11"/>
    <sheet name="Liquidation Rates" sheetId="36" state="hidden" r:id="rId12"/>
    <sheet name="BDC Rates" sheetId="37" state="hidden" r:id="rId13"/>
    <sheet name="WBWS" sheetId="38" state="hidden" r:id="rId14"/>
    <sheet name="Gold coins" sheetId="41" state="hidden" r:id="rId15"/>
    <sheet name="Apolo Rates" sheetId="28" state="hidden" r:id="rId16"/>
    <sheet name="Fx Calculator" sheetId="21" state="hidden" r:id="rId17"/>
    <sheet name="website" sheetId="40" state="hidden" r:id="rId18"/>
    <sheet name="Rates input " sheetId="26" state="hidden" r:id="rId19"/>
    <sheet name="SPOT_RATES" sheetId="33" state="hidden" r:id="rId20"/>
    <sheet name="Date" sheetId="13" state="hidden" r:id="rId21"/>
    <sheet name="working ZWG" sheetId="31" state="hidden" r:id="rId22"/>
    <sheet name="Rates from FT" sheetId="32" state="hidden" r:id="rId23"/>
    <sheet name="Screenshot" sheetId="45" state="hidden" r:id="rId24"/>
    <sheet name="Sheet1" sheetId="43" state="hidden" r:id="rId25"/>
    <sheet name="Sheet2" sheetId="27" state="hidden" r:id="rId26"/>
  </sheets>
  <definedNames>
    <definedName name="OLE_LINK2" localSheetId="3">'External Rates'!$E$37</definedName>
    <definedName name="OLE_LINK2" localSheetId="8">NGOs!$B$45</definedName>
    <definedName name="_xlnm.Print_Area" localSheetId="4">'Atm display'!$A$1:$I$27</definedName>
    <definedName name="_xlnm.Print_Area" localSheetId="9">'branch display'!$A$1:$G$27</definedName>
    <definedName name="_xlnm.Print_Area" localSheetId="7">'External New'!$A$1:$M$67</definedName>
    <definedName name="_xlnm.Print_Area" localSheetId="3">'External Rates'!$E$2:$V$107</definedName>
    <definedName name="_xlnm.Print_Area" localSheetId="2">'FCB EXCHANGE RATES'!$B$3:$S$78</definedName>
    <definedName name="_xlnm.Print_Area" localSheetId="8">NGOs!$B$11:$S$140</definedName>
    <definedName name="_xlnm.Print_Area" localSheetId="5">'Revaluation Rates'!$A$1:$Q$68</definedName>
    <definedName name="_xlnm.Print_Area" localSheetId="10">'Staff Rates'!$A$5:$K$30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5" i="38" l="1"/>
  <c r="D9" i="26"/>
  <c r="E31" i="26"/>
  <c r="F31" i="26"/>
  <c r="G31" i="26"/>
  <c r="H31" i="26"/>
  <c r="I31" i="26"/>
  <c r="D31" i="26"/>
  <c r="N9" i="26"/>
  <c r="O9" i="26"/>
  <c r="R9" i="26"/>
  <c r="S9" i="26"/>
  <c r="P9" i="26"/>
  <c r="Q9" i="26"/>
  <c r="L3" i="27"/>
  <c r="K3" i="27"/>
  <c r="C31" i="26"/>
  <c r="K12" i="13" l="1"/>
  <c r="A1" i="46" s="1"/>
  <c r="J28" i="13"/>
  <c r="J27" i="13"/>
  <c r="F28" i="26"/>
  <c r="F43" i="46" s="1"/>
  <c r="E28" i="26"/>
  <c r="E43" i="46" s="1"/>
  <c r="C80" i="26"/>
  <c r="F80" i="26"/>
  <c r="E80" i="26"/>
  <c r="D80" i="26"/>
  <c r="F44" i="46" l="1"/>
  <c r="H43" i="46"/>
  <c r="E44" i="46"/>
  <c r="G44" i="46" s="1"/>
  <c r="I44" i="46" s="1"/>
  <c r="G43" i="46"/>
  <c r="I43" i="46" s="1"/>
  <c r="J43" i="46"/>
  <c r="D28" i="41"/>
  <c r="H20" i="41"/>
  <c r="I20" i="41" s="1"/>
  <c r="H19" i="41"/>
  <c r="I19" i="41" s="1"/>
  <c r="H18" i="41"/>
  <c r="I18" i="41" s="1"/>
  <c r="J18" i="41" s="1"/>
  <c r="H24" i="41"/>
  <c r="I24" i="41" s="1"/>
  <c r="J24" i="41" s="1"/>
  <c r="H22" i="41"/>
  <c r="I22" i="41" s="1"/>
  <c r="H21" i="41"/>
  <c r="I21" i="41" s="1"/>
  <c r="J21" i="41" s="1"/>
  <c r="B2" i="33"/>
  <c r="B3" i="33"/>
  <c r="B4" i="33"/>
  <c r="B5" i="33"/>
  <c r="B6" i="33"/>
  <c r="B7" i="33"/>
  <c r="B8" i="33"/>
  <c r="B9" i="33"/>
  <c r="B10" i="33"/>
  <c r="B11" i="33"/>
  <c r="B12" i="33"/>
  <c r="B13" i="33"/>
  <c r="B14" i="33"/>
  <c r="B15" i="33"/>
  <c r="B16" i="33"/>
  <c r="H23" i="41"/>
  <c r="I23" i="41" s="1"/>
  <c r="H44" i="46" l="1"/>
  <c r="J44" i="46"/>
  <c r="J22" i="41"/>
  <c r="J19" i="41"/>
  <c r="J23" i="41" l="1"/>
  <c r="F43" i="44" l="1"/>
  <c r="E43" i="44"/>
  <c r="P5" i="31"/>
  <c r="Q5" i="31" s="1"/>
  <c r="P6" i="31"/>
  <c r="H4" i="31" s="1"/>
  <c r="D55" i="46" s="1"/>
  <c r="P7" i="31"/>
  <c r="H11" i="31" s="1"/>
  <c r="D59" i="46" s="1"/>
  <c r="P8" i="31"/>
  <c r="H12" i="31" s="1"/>
  <c r="D61" i="46" s="1"/>
  <c r="P9" i="31"/>
  <c r="Q9" i="31" s="1"/>
  <c r="P10" i="31"/>
  <c r="Q10" i="31" s="1"/>
  <c r="P11" i="31"/>
  <c r="Q11" i="31" s="1"/>
  <c r="P12" i="31"/>
  <c r="Q12" i="31" s="1"/>
  <c r="P13" i="31"/>
  <c r="Q13" i="31" s="1"/>
  <c r="P14" i="31"/>
  <c r="H15" i="31" s="1"/>
  <c r="D71" i="46" s="1"/>
  <c r="P15" i="31"/>
  <c r="H14" i="31" s="1"/>
  <c r="D67" i="46" s="1"/>
  <c r="P16" i="31"/>
  <c r="H13" i="31" s="1"/>
  <c r="D65" i="46" s="1"/>
  <c r="P4" i="31"/>
  <c r="Q4" i="31" s="1"/>
  <c r="P17" i="31"/>
  <c r="H9" i="31" s="1"/>
  <c r="D45" i="46" s="1"/>
  <c r="P18" i="31"/>
  <c r="Q18" i="31" s="1"/>
  <c r="P3" i="31"/>
  <c r="Q3" i="31" s="1"/>
  <c r="P2" i="31"/>
  <c r="H8" i="31" s="1"/>
  <c r="D47" i="46" s="1"/>
  <c r="G14" i="26"/>
  <c r="B12" i="41"/>
  <c r="G26" i="26"/>
  <c r="G27" i="26"/>
  <c r="F61" i="46" l="1"/>
  <c r="D62" i="46"/>
  <c r="E61" i="46"/>
  <c r="F71" i="46"/>
  <c r="D72" i="46"/>
  <c r="E71" i="46"/>
  <c r="F55" i="46"/>
  <c r="D56" i="46"/>
  <c r="E55" i="46"/>
  <c r="E67" i="46"/>
  <c r="F67" i="46"/>
  <c r="D68" i="46"/>
  <c r="F45" i="46"/>
  <c r="E45" i="46"/>
  <c r="D46" i="46"/>
  <c r="D66" i="46"/>
  <c r="E65" i="46"/>
  <c r="F65" i="46"/>
  <c r="E59" i="46"/>
  <c r="D60" i="46"/>
  <c r="F59" i="46"/>
  <c r="F47" i="46"/>
  <c r="D48" i="46"/>
  <c r="E47" i="46"/>
  <c r="D45" i="44"/>
  <c r="E45" i="44" s="1"/>
  <c r="D65" i="44"/>
  <c r="F65" i="44" s="1"/>
  <c r="D61" i="44"/>
  <c r="F61" i="44" s="1"/>
  <c r="D67" i="44"/>
  <c r="D68" i="44" s="1"/>
  <c r="D59" i="44"/>
  <c r="D60" i="44" s="1"/>
  <c r="D71" i="44"/>
  <c r="F71" i="44" s="1"/>
  <c r="D55" i="44"/>
  <c r="F55" i="44" s="1"/>
  <c r="D47" i="44"/>
  <c r="F47" i="44" s="1"/>
  <c r="F44" i="44"/>
  <c r="J43" i="44"/>
  <c r="H43" i="44"/>
  <c r="E44" i="44"/>
  <c r="G44" i="44" s="1"/>
  <c r="I44" i="44" s="1"/>
  <c r="G43" i="44"/>
  <c r="I43" i="44" s="1"/>
  <c r="N5" i="31"/>
  <c r="O9" i="31"/>
  <c r="O4" i="31"/>
  <c r="I14" i="26"/>
  <c r="J20" i="41"/>
  <c r="N10" i="31"/>
  <c r="O2" i="31"/>
  <c r="N9" i="31"/>
  <c r="O3" i="31"/>
  <c r="O14" i="31"/>
  <c r="O10" i="31"/>
  <c r="N2" i="31"/>
  <c r="N4" i="31"/>
  <c r="N13" i="31"/>
  <c r="O8" i="31"/>
  <c r="O18" i="31"/>
  <c r="O16" i="31"/>
  <c r="O12" i="31"/>
  <c r="N8" i="31"/>
  <c r="N14" i="31"/>
  <c r="N18" i="31"/>
  <c r="N16" i="31"/>
  <c r="N12" i="31"/>
  <c r="O7" i="31"/>
  <c r="O13" i="31"/>
  <c r="O17" i="31"/>
  <c r="O15" i="31"/>
  <c r="O11" i="31"/>
  <c r="N7" i="31"/>
  <c r="N3" i="31"/>
  <c r="N17" i="31"/>
  <c r="N15" i="31"/>
  <c r="N11" i="31"/>
  <c r="O6" i="31"/>
  <c r="Q7" i="31"/>
  <c r="Q6" i="31"/>
  <c r="Q17" i="31"/>
  <c r="H5" i="31"/>
  <c r="D63" i="46" s="1"/>
  <c r="Q15" i="31"/>
  <c r="Q14" i="31"/>
  <c r="Q16" i="31"/>
  <c r="Q8" i="31"/>
  <c r="H2" i="31"/>
  <c r="D53" i="46" s="1"/>
  <c r="H10" i="31"/>
  <c r="D69" i="46" s="1"/>
  <c r="H3" i="31"/>
  <c r="D49" i="46" s="1"/>
  <c r="H6" i="31"/>
  <c r="D51" i="46" s="1"/>
  <c r="Q2" i="31"/>
  <c r="H7" i="31"/>
  <c r="D57" i="46" s="1"/>
  <c r="O5" i="31"/>
  <c r="N6" i="31"/>
  <c r="F39" i="40"/>
  <c r="G39" i="40"/>
  <c r="H39" i="40"/>
  <c r="I39" i="40"/>
  <c r="E39" i="40"/>
  <c r="H47" i="46" l="1"/>
  <c r="F48" i="46"/>
  <c r="J47" i="46"/>
  <c r="E46" i="46"/>
  <c r="G46" i="46" s="1"/>
  <c r="I46" i="46" s="1"/>
  <c r="G45" i="46"/>
  <c r="I45" i="46" s="1"/>
  <c r="G71" i="46"/>
  <c r="E72" i="46"/>
  <c r="F56" i="46"/>
  <c r="H55" i="46"/>
  <c r="H56" i="46" s="1"/>
  <c r="J55" i="46"/>
  <c r="J56" i="46" s="1"/>
  <c r="D58" i="46"/>
  <c r="E57" i="46"/>
  <c r="F57" i="46"/>
  <c r="F60" i="46"/>
  <c r="H59" i="46"/>
  <c r="H60" i="46" s="1"/>
  <c r="J59" i="46"/>
  <c r="J60" i="46" s="1"/>
  <c r="H45" i="46"/>
  <c r="J45" i="46"/>
  <c r="F46" i="46"/>
  <c r="H71" i="46"/>
  <c r="H72" i="46" s="1"/>
  <c r="F72" i="46"/>
  <c r="J71" i="46"/>
  <c r="J72" i="46" s="1"/>
  <c r="F53" i="46"/>
  <c r="D54" i="46"/>
  <c r="E53" i="46"/>
  <c r="E60" i="46"/>
  <c r="G59" i="46"/>
  <c r="F68" i="46"/>
  <c r="J67" i="46"/>
  <c r="J68" i="46" s="1"/>
  <c r="H67" i="46"/>
  <c r="H68" i="46" s="1"/>
  <c r="G61" i="46"/>
  <c r="E62" i="46"/>
  <c r="G47" i="46"/>
  <c r="I47" i="46" s="1"/>
  <c r="E48" i="46"/>
  <c r="G48" i="46" s="1"/>
  <c r="I48" i="46" s="1"/>
  <c r="F63" i="46"/>
  <c r="D64" i="46"/>
  <c r="E63" i="46"/>
  <c r="J65" i="46"/>
  <c r="J66" i="46" s="1"/>
  <c r="F66" i="46"/>
  <c r="H65" i="46"/>
  <c r="H66" i="46" s="1"/>
  <c r="E68" i="46"/>
  <c r="G67" i="46"/>
  <c r="E51" i="46"/>
  <c r="D52" i="46"/>
  <c r="F51" i="46"/>
  <c r="D50" i="46"/>
  <c r="F49" i="46"/>
  <c r="E49" i="46"/>
  <c r="F69" i="46"/>
  <c r="E69" i="46"/>
  <c r="D70" i="46"/>
  <c r="G65" i="46"/>
  <c r="E66" i="46"/>
  <c r="G55" i="46"/>
  <c r="E56" i="46"/>
  <c r="J61" i="46"/>
  <c r="J62" i="46" s="1"/>
  <c r="F62" i="46"/>
  <c r="H61" i="46"/>
  <c r="H62" i="46" s="1"/>
  <c r="D66" i="44"/>
  <c r="E67" i="44"/>
  <c r="E68" i="44" s="1"/>
  <c r="F67" i="44"/>
  <c r="F68" i="44" s="1"/>
  <c r="E65" i="44"/>
  <c r="G65" i="44" s="1"/>
  <c r="F45" i="44"/>
  <c r="J45" i="44" s="1"/>
  <c r="E61" i="44"/>
  <c r="G61" i="44" s="1"/>
  <c r="D62" i="44"/>
  <c r="E71" i="44"/>
  <c r="E72" i="44" s="1"/>
  <c r="D72" i="44"/>
  <c r="F59" i="44"/>
  <c r="H59" i="44" s="1"/>
  <c r="H60" i="44" s="1"/>
  <c r="E59" i="44"/>
  <c r="G59" i="44" s="1"/>
  <c r="E47" i="44"/>
  <c r="E48" i="44" s="1"/>
  <c r="G48" i="44" s="1"/>
  <c r="I48" i="44" s="1"/>
  <c r="D48" i="44"/>
  <c r="D46" i="44"/>
  <c r="E55" i="44"/>
  <c r="E56" i="44" s="1"/>
  <c r="D51" i="44"/>
  <c r="D52" i="44" s="1"/>
  <c r="D63" i="44"/>
  <c r="F63" i="44" s="1"/>
  <c r="D56" i="44"/>
  <c r="D49" i="44"/>
  <c r="F49" i="44" s="1"/>
  <c r="D53" i="44"/>
  <c r="F53" i="44" s="1"/>
  <c r="D57" i="44"/>
  <c r="D58" i="44" s="1"/>
  <c r="D69" i="44"/>
  <c r="E69" i="44" s="1"/>
  <c r="H71" i="44"/>
  <c r="H72" i="44" s="1"/>
  <c r="J71" i="44"/>
  <c r="J72" i="44" s="1"/>
  <c r="F72" i="44"/>
  <c r="E46" i="44"/>
  <c r="G46" i="44" s="1"/>
  <c r="I46" i="44" s="1"/>
  <c r="G45" i="44"/>
  <c r="I45" i="44" s="1"/>
  <c r="F62" i="44"/>
  <c r="H61" i="44"/>
  <c r="H62" i="44" s="1"/>
  <c r="J61" i="44"/>
  <c r="J62" i="44" s="1"/>
  <c r="J47" i="44"/>
  <c r="H47" i="44"/>
  <c r="F48" i="44"/>
  <c r="J55" i="44"/>
  <c r="J56" i="44" s="1"/>
  <c r="F56" i="44"/>
  <c r="H55" i="44"/>
  <c r="H56" i="44" s="1"/>
  <c r="J65" i="44"/>
  <c r="J66" i="44" s="1"/>
  <c r="H65" i="44"/>
  <c r="H66" i="44" s="1"/>
  <c r="F66" i="44"/>
  <c r="J44" i="44"/>
  <c r="H44" i="44"/>
  <c r="N15" i="38"/>
  <c r="J28" i="26"/>
  <c r="M60" i="18"/>
  <c r="L60" i="18"/>
  <c r="K60" i="18"/>
  <c r="K56" i="18" a="1"/>
  <c r="K56" i="18" s="1"/>
  <c r="C10" i="42"/>
  <c r="E33" i="42"/>
  <c r="G49" i="46" l="1"/>
  <c r="E50" i="46"/>
  <c r="J49" i="46"/>
  <c r="J50" i="46" s="1"/>
  <c r="F50" i="46"/>
  <c r="H49" i="46"/>
  <c r="H50" i="46" s="1"/>
  <c r="I55" i="46"/>
  <c r="I56" i="46" s="1"/>
  <c r="G56" i="46"/>
  <c r="I71" i="46"/>
  <c r="I72" i="46" s="1"/>
  <c r="G72" i="46"/>
  <c r="F54" i="46"/>
  <c r="J53" i="46"/>
  <c r="J54" i="46" s="1"/>
  <c r="H53" i="46"/>
  <c r="H54" i="46" s="1"/>
  <c r="F52" i="46"/>
  <c r="J51" i="46"/>
  <c r="J52" i="46" s="1"/>
  <c r="H51" i="46"/>
  <c r="H52" i="46" s="1"/>
  <c r="G63" i="46"/>
  <c r="E64" i="46"/>
  <c r="J57" i="46"/>
  <c r="J58" i="46" s="1"/>
  <c r="F58" i="46"/>
  <c r="H57" i="46"/>
  <c r="H58" i="46" s="1"/>
  <c r="I65" i="46"/>
  <c r="I66" i="46" s="1"/>
  <c r="G66" i="46"/>
  <c r="G57" i="46"/>
  <c r="E58" i="46"/>
  <c r="I61" i="46"/>
  <c r="I62" i="46" s="1"/>
  <c r="G62" i="46"/>
  <c r="G51" i="46"/>
  <c r="E52" i="46"/>
  <c r="H63" i="46"/>
  <c r="H64" i="46" s="1"/>
  <c r="F64" i="46"/>
  <c r="J63" i="46"/>
  <c r="J64" i="46" s="1"/>
  <c r="G60" i="46"/>
  <c r="I59" i="46"/>
  <c r="I60" i="46" s="1"/>
  <c r="H46" i="46"/>
  <c r="J46" i="46"/>
  <c r="E70" i="46"/>
  <c r="G69" i="46"/>
  <c r="G68" i="46"/>
  <c r="I67" i="46"/>
  <c r="I68" i="46" s="1"/>
  <c r="J48" i="46"/>
  <c r="H48" i="46"/>
  <c r="H69" i="46"/>
  <c r="H70" i="46" s="1"/>
  <c r="F70" i="46"/>
  <c r="J69" i="46"/>
  <c r="J70" i="46" s="1"/>
  <c r="G53" i="46"/>
  <c r="E54" i="46"/>
  <c r="G67" i="44"/>
  <c r="I67" i="44" s="1"/>
  <c r="I68" i="44" s="1"/>
  <c r="H67" i="44"/>
  <c r="H68" i="44" s="1"/>
  <c r="J67" i="44"/>
  <c r="J68" i="44" s="1"/>
  <c r="E66" i="44"/>
  <c r="G71" i="44"/>
  <c r="I71" i="44" s="1"/>
  <c r="I72" i="44" s="1"/>
  <c r="E62" i="44"/>
  <c r="H45" i="44"/>
  <c r="F46" i="44"/>
  <c r="H46" i="44" s="1"/>
  <c r="J59" i="44"/>
  <c r="J60" i="44" s="1"/>
  <c r="F60" i="44"/>
  <c r="E60" i="44"/>
  <c r="E49" i="44"/>
  <c r="E50" i="44" s="1"/>
  <c r="D50" i="44"/>
  <c r="G47" i="44"/>
  <c r="I47" i="44" s="1"/>
  <c r="E53" i="44"/>
  <c r="G53" i="44" s="1"/>
  <c r="G55" i="44"/>
  <c r="I55" i="44" s="1"/>
  <c r="I56" i="44" s="1"/>
  <c r="E51" i="44"/>
  <c r="G51" i="44" s="1"/>
  <c r="F51" i="44"/>
  <c r="J51" i="44" s="1"/>
  <c r="J52" i="44" s="1"/>
  <c r="D54" i="44"/>
  <c r="E57" i="44"/>
  <c r="G57" i="44" s="1"/>
  <c r="F57" i="44"/>
  <c r="F58" i="44" s="1"/>
  <c r="D70" i="44"/>
  <c r="F69" i="44"/>
  <c r="F70" i="44" s="1"/>
  <c r="E63" i="44"/>
  <c r="E64" i="44" s="1"/>
  <c r="D64" i="44"/>
  <c r="M15" i="38"/>
  <c r="L15" i="38"/>
  <c r="H49" i="44"/>
  <c r="H50" i="44" s="1"/>
  <c r="J49" i="44"/>
  <c r="J50" i="44" s="1"/>
  <c r="F50" i="44"/>
  <c r="I65" i="44"/>
  <c r="I66" i="44" s="1"/>
  <c r="G66" i="44"/>
  <c r="F54" i="44"/>
  <c r="H53" i="44"/>
  <c r="H54" i="44" s="1"/>
  <c r="J53" i="44"/>
  <c r="J54" i="44" s="1"/>
  <c r="H63" i="44"/>
  <c r="H64" i="44" s="1"/>
  <c r="F64" i="44"/>
  <c r="J63" i="44"/>
  <c r="J64" i="44" s="1"/>
  <c r="J48" i="44"/>
  <c r="H48" i="44"/>
  <c r="I59" i="44"/>
  <c r="I60" i="44" s="1"/>
  <c r="G60" i="44"/>
  <c r="G69" i="44"/>
  <c r="E70" i="44"/>
  <c r="G62" i="44"/>
  <c r="I61" i="44"/>
  <c r="I62" i="44" s="1"/>
  <c r="H17" i="26"/>
  <c r="H11" i="26"/>
  <c r="H22" i="26"/>
  <c r="H21" i="26"/>
  <c r="H23" i="26"/>
  <c r="H12" i="26"/>
  <c r="H25" i="26"/>
  <c r="H16" i="26"/>
  <c r="H13" i="26"/>
  <c r="H24" i="26"/>
  <c r="H15" i="26"/>
  <c r="H26" i="26"/>
  <c r="H14" i="26"/>
  <c r="H27" i="26"/>
  <c r="J27" i="26" s="1"/>
  <c r="G58" i="46" l="1"/>
  <c r="I57" i="46"/>
  <c r="I58" i="46" s="1"/>
  <c r="I63" i="46"/>
  <c r="I64" i="46" s="1"/>
  <c r="G64" i="46"/>
  <c r="G54" i="46"/>
  <c r="I53" i="46"/>
  <c r="I54" i="46" s="1"/>
  <c r="G70" i="46"/>
  <c r="I69" i="46"/>
  <c r="I70" i="46" s="1"/>
  <c r="I51" i="46"/>
  <c r="I52" i="46" s="1"/>
  <c r="G52" i="46"/>
  <c r="I49" i="46"/>
  <c r="I50" i="46" s="1"/>
  <c r="G50" i="46"/>
  <c r="G68" i="44"/>
  <c r="G72" i="44"/>
  <c r="G49" i="44"/>
  <c r="G50" i="44" s="1"/>
  <c r="J46" i="44"/>
  <c r="E54" i="44"/>
  <c r="E52" i="44"/>
  <c r="G56" i="44"/>
  <c r="F52" i="44"/>
  <c r="E58" i="44"/>
  <c r="H51" i="44"/>
  <c r="H52" i="44" s="1"/>
  <c r="H69" i="44"/>
  <c r="H70" i="44" s="1"/>
  <c r="J69" i="44"/>
  <c r="J70" i="44" s="1"/>
  <c r="H57" i="44"/>
  <c r="H58" i="44" s="1"/>
  <c r="J57" i="44"/>
  <c r="J58" i="44" s="1"/>
  <c r="G63" i="44"/>
  <c r="G64" i="44" s="1"/>
  <c r="G54" i="44"/>
  <c r="I53" i="44"/>
  <c r="I54" i="44" s="1"/>
  <c r="G52" i="44"/>
  <c r="I51" i="44"/>
  <c r="I52" i="44" s="1"/>
  <c r="I57" i="44"/>
  <c r="I58" i="44" s="1"/>
  <c r="G58" i="44"/>
  <c r="G70" i="44"/>
  <c r="I69" i="44"/>
  <c r="I70" i="44" s="1"/>
  <c r="H54" i="18"/>
  <c r="I49" i="44" l="1"/>
  <c r="I50" i="44" s="1"/>
  <c r="I63" i="44"/>
  <c r="I64" i="44" s="1"/>
  <c r="A39" i="40"/>
  <c r="J28" i="34"/>
  <c r="J28" i="18"/>
  <c r="J28" i="38"/>
  <c r="J28" i="27"/>
  <c r="J27" i="34"/>
  <c r="J27" i="18"/>
  <c r="J27" i="21"/>
  <c r="J27" i="27"/>
  <c r="A9" i="40"/>
  <c r="A9" i="39"/>
  <c r="B39" i="39" l="1"/>
  <c r="F33" i="42"/>
  <c r="B39" i="40"/>
  <c r="A39" i="39"/>
  <c r="G13" i="26"/>
  <c r="C17" i="36"/>
  <c r="M17" i="42"/>
  <c r="F54" i="18" l="1"/>
  <c r="K13" i="39"/>
  <c r="K13" i="40" s="1"/>
  <c r="B18" i="36"/>
  <c r="N17" i="42"/>
  <c r="A11" i="38"/>
  <c r="T23" i="38"/>
  <c r="D23" i="38"/>
  <c r="C23" i="38"/>
  <c r="B23" i="38"/>
  <c r="T22" i="38"/>
  <c r="J22" i="38"/>
  <c r="I22" i="38"/>
  <c r="H22" i="38"/>
  <c r="D22" i="38"/>
  <c r="C22" i="38"/>
  <c r="B22" i="38"/>
  <c r="T21" i="38"/>
  <c r="J21" i="38"/>
  <c r="I21" i="38"/>
  <c r="H21" i="38"/>
  <c r="G21" i="38"/>
  <c r="F21" i="38"/>
  <c r="E21" i="38"/>
  <c r="D21" i="38"/>
  <c r="C21" i="38"/>
  <c r="B21" i="38"/>
  <c r="T20" i="38"/>
  <c r="J20" i="38"/>
  <c r="I20" i="38"/>
  <c r="H20" i="38"/>
  <c r="G20" i="38"/>
  <c r="F20" i="38"/>
  <c r="E20" i="38"/>
  <c r="D20" i="38"/>
  <c r="C20" i="38"/>
  <c r="B20" i="38"/>
  <c r="T19" i="38"/>
  <c r="J19" i="38"/>
  <c r="I19" i="38"/>
  <c r="H19" i="38"/>
  <c r="G19" i="38"/>
  <c r="F19" i="38"/>
  <c r="E19" i="38"/>
  <c r="D19" i="38"/>
  <c r="C19" i="38"/>
  <c r="B19" i="38"/>
  <c r="T18" i="38"/>
  <c r="J18" i="38"/>
  <c r="I18" i="38"/>
  <c r="H18" i="38"/>
  <c r="G18" i="38"/>
  <c r="F18" i="38"/>
  <c r="E18" i="38"/>
  <c r="D18" i="38"/>
  <c r="C18" i="38"/>
  <c r="B18" i="38"/>
  <c r="T17" i="38"/>
  <c r="J17" i="38"/>
  <c r="I17" i="38"/>
  <c r="H17" i="38"/>
  <c r="G17" i="38"/>
  <c r="F17" i="38"/>
  <c r="E17" i="38"/>
  <c r="D17" i="38"/>
  <c r="C17" i="38"/>
  <c r="B17" i="38"/>
  <c r="U16" i="38"/>
  <c r="T16" i="38"/>
  <c r="J16" i="38"/>
  <c r="I16" i="38"/>
  <c r="H16" i="38"/>
  <c r="G16" i="38"/>
  <c r="F16" i="38"/>
  <c r="E16" i="38"/>
  <c r="D16" i="38"/>
  <c r="C16" i="38"/>
  <c r="B16" i="38"/>
  <c r="G54" i="18" l="1"/>
  <c r="L13" i="39"/>
  <c r="L13" i="40" s="1"/>
  <c r="G15" i="26"/>
  <c r="C15" i="37"/>
  <c r="A1" i="28" l="1"/>
  <c r="A1" i="44"/>
  <c r="G17" i="13"/>
  <c r="P52" i="12"/>
  <c r="G44" i="40" s="1"/>
  <c r="H16" i="31"/>
  <c r="D34" i="31"/>
  <c r="D3" i="46" s="1"/>
  <c r="D33" i="31"/>
  <c r="D12" i="13" s="1"/>
  <c r="D5" i="46" s="1"/>
  <c r="D32" i="31"/>
  <c r="D27" i="46" s="1"/>
  <c r="D30" i="31"/>
  <c r="D9" i="46" s="1"/>
  <c r="D28" i="31"/>
  <c r="D33" i="46" s="1"/>
  <c r="D40" i="31"/>
  <c r="D41" i="46" s="1"/>
  <c r="D26" i="31"/>
  <c r="D25" i="46" s="1"/>
  <c r="D42" i="31"/>
  <c r="D31" i="46" s="1"/>
  <c r="D37" i="31"/>
  <c r="D37" i="46" s="1"/>
  <c r="D25" i="31"/>
  <c r="D7" i="46" s="1"/>
  <c r="D41" i="31"/>
  <c r="D29" i="46" s="1"/>
  <c r="D31" i="31"/>
  <c r="D39" i="46" s="1"/>
  <c r="D35" i="31"/>
  <c r="D35" i="46" s="1"/>
  <c r="D24" i="31"/>
  <c r="D23" i="46" s="1"/>
  <c r="D45" i="31"/>
  <c r="D11" i="46" s="1"/>
  <c r="D47" i="31"/>
  <c r="D15" i="46" s="1"/>
  <c r="D49" i="31"/>
  <c r="D19" i="46" s="1"/>
  <c r="D46" i="31"/>
  <c r="D13" i="46" s="1"/>
  <c r="D48" i="31"/>
  <c r="D17" i="46" s="1"/>
  <c r="R32" i="18"/>
  <c r="S32" i="18" s="1"/>
  <c r="A9" i="34"/>
  <c r="C2" i="33"/>
  <c r="D2" i="33"/>
  <c r="C3" i="33"/>
  <c r="D3" i="33"/>
  <c r="C4" i="33"/>
  <c r="D4" i="33"/>
  <c r="C5" i="33"/>
  <c r="D5" i="33"/>
  <c r="C6" i="33"/>
  <c r="D6" i="33"/>
  <c r="C7" i="33"/>
  <c r="D7" i="33"/>
  <c r="C8" i="33"/>
  <c r="D8" i="33"/>
  <c r="C9" i="33"/>
  <c r="D9" i="33"/>
  <c r="C10" i="33"/>
  <c r="D10" i="33"/>
  <c r="C11" i="33"/>
  <c r="D11" i="33"/>
  <c r="C12" i="33"/>
  <c r="D12" i="33"/>
  <c r="C13" i="33"/>
  <c r="D13" i="33"/>
  <c r="C14" i="33"/>
  <c r="D14" i="33"/>
  <c r="C15" i="33"/>
  <c r="D15" i="33"/>
  <c r="C16" i="33"/>
  <c r="D16" i="33"/>
  <c r="B1" i="33"/>
  <c r="C1" i="33"/>
  <c r="D1" i="33"/>
  <c r="E1" i="33"/>
  <c r="F1" i="33"/>
  <c r="G1" i="33"/>
  <c r="A1" i="33"/>
  <c r="N42" i="12"/>
  <c r="D50" i="31"/>
  <c r="D21" i="46" s="1"/>
  <c r="D43" i="31"/>
  <c r="D6" i="13"/>
  <c r="O27" i="14" s="1"/>
  <c r="Q32" i="14" s="1"/>
  <c r="H34" i="14" s="1"/>
  <c r="D8" i="13"/>
  <c r="P76" i="14" s="1"/>
  <c r="D15" i="13"/>
  <c r="J32" i="14" s="1"/>
  <c r="D17" i="13"/>
  <c r="M77" i="14" s="1"/>
  <c r="J84" i="14" s="1"/>
  <c r="D18" i="13"/>
  <c r="L31" i="14" s="1"/>
  <c r="I41" i="14" s="1"/>
  <c r="G17" i="26"/>
  <c r="G24" i="26"/>
  <c r="G25" i="26"/>
  <c r="G22" i="26"/>
  <c r="G21" i="26"/>
  <c r="G23" i="26"/>
  <c r="G20" i="26"/>
  <c r="G19" i="26"/>
  <c r="G18" i="26"/>
  <c r="G16" i="26"/>
  <c r="G12" i="26"/>
  <c r="G11" i="26"/>
  <c r="I27" i="21"/>
  <c r="H27" i="21"/>
  <c r="G27" i="21"/>
  <c r="F27" i="21"/>
  <c r="D27" i="21"/>
  <c r="H10" i="21"/>
  <c r="H8" i="21" s="1"/>
  <c r="J7" i="21"/>
  <c r="F7" i="21"/>
  <c r="H2" i="21"/>
  <c r="B4" i="14"/>
  <c r="H64" i="14"/>
  <c r="H63" i="14"/>
  <c r="H62" i="14"/>
  <c r="H61" i="14"/>
  <c r="H60" i="14"/>
  <c r="H59" i="14"/>
  <c r="H58" i="14"/>
  <c r="H57" i="14"/>
  <c r="H56" i="14"/>
  <c r="H55" i="14"/>
  <c r="H54" i="14"/>
  <c r="H53" i="14"/>
  <c r="H52" i="14"/>
  <c r="H51" i="14"/>
  <c r="P50" i="14"/>
  <c r="O50" i="14"/>
  <c r="M50" i="14"/>
  <c r="L50" i="14"/>
  <c r="H50" i="14"/>
  <c r="H49" i="14"/>
  <c r="H48" i="14"/>
  <c r="P46" i="14"/>
  <c r="O46" i="14"/>
  <c r="M46" i="14"/>
  <c r="L46" i="14"/>
  <c r="P42" i="14"/>
  <c r="O42" i="14"/>
  <c r="N42" i="14"/>
  <c r="M42" i="14"/>
  <c r="P40" i="14"/>
  <c r="O40" i="14"/>
  <c r="N40" i="14"/>
  <c r="M40" i="14"/>
  <c r="P38" i="14"/>
  <c r="O38" i="14"/>
  <c r="N38" i="14"/>
  <c r="M38" i="14"/>
  <c r="C4" i="14"/>
  <c r="H10" i="23"/>
  <c r="C15" i="25"/>
  <c r="B24" i="24"/>
  <c r="C15" i="24"/>
  <c r="M57" i="18"/>
  <c r="L57" i="18"/>
  <c r="K57" i="18"/>
  <c r="B14" i="18"/>
  <c r="P49" i="12"/>
  <c r="O49" i="12"/>
  <c r="N49" i="12"/>
  <c r="R42" i="12"/>
  <c r="Q42" i="12"/>
  <c r="P42" i="12"/>
  <c r="O42" i="12"/>
  <c r="E6" i="12"/>
  <c r="I81" i="14"/>
  <c r="H81" i="14"/>
  <c r="H86" i="14"/>
  <c r="I86" i="14"/>
  <c r="J79" i="14"/>
  <c r="S78" i="14"/>
  <c r="H80" i="14" s="1"/>
  <c r="R78" i="14"/>
  <c r="I80" i="14"/>
  <c r="R75" i="14"/>
  <c r="I83" i="14" s="1"/>
  <c r="J81" i="14"/>
  <c r="S75" i="14"/>
  <c r="H83" i="14" s="1"/>
  <c r="R79" i="14"/>
  <c r="I82" i="14" s="1"/>
  <c r="J80" i="14"/>
  <c r="S79" i="14"/>
  <c r="H82" i="14" s="1"/>
  <c r="J77" i="14"/>
  <c r="J85" i="14" s="1"/>
  <c r="S76" i="14"/>
  <c r="H85" i="14" s="1"/>
  <c r="R76" i="14"/>
  <c r="I85" i="14" s="1"/>
  <c r="J83" i="14"/>
  <c r="I79" i="14"/>
  <c r="J78" i="14"/>
  <c r="I76" i="14"/>
  <c r="J75" i="14"/>
  <c r="I78" i="14"/>
  <c r="I87" i="14" s="1"/>
  <c r="J76" i="14"/>
  <c r="I77" i="14"/>
  <c r="H84" i="14"/>
  <c r="H87" i="14"/>
  <c r="B3" i="27"/>
  <c r="C3" i="27" s="1"/>
  <c r="F3" i="27"/>
  <c r="G3" i="27" s="1"/>
  <c r="D43" i="44" l="1"/>
  <c r="D44" i="44" s="1"/>
  <c r="D43" i="46"/>
  <c r="D44" i="46" s="1"/>
  <c r="D28" i="46"/>
  <c r="J27" i="46"/>
  <c r="I27" i="46"/>
  <c r="J13" i="46"/>
  <c r="D14" i="46"/>
  <c r="I13" i="46"/>
  <c r="I31" i="46"/>
  <c r="D32" i="46"/>
  <c r="J31" i="46"/>
  <c r="D30" i="46"/>
  <c r="J29" i="46"/>
  <c r="I29" i="46"/>
  <c r="I7" i="46"/>
  <c r="D8" i="46"/>
  <c r="J7" i="46"/>
  <c r="D26" i="46"/>
  <c r="I25" i="46"/>
  <c r="J25" i="46"/>
  <c r="D6" i="46"/>
  <c r="J5" i="46"/>
  <c r="I5" i="46"/>
  <c r="D4" i="46"/>
  <c r="J3" i="46"/>
  <c r="I3" i="46"/>
  <c r="I23" i="46"/>
  <c r="D24" i="46"/>
  <c r="J23" i="46"/>
  <c r="D42" i="46"/>
  <c r="I41" i="46"/>
  <c r="J41" i="46"/>
  <c r="D20" i="46"/>
  <c r="J19" i="46"/>
  <c r="I19" i="46"/>
  <c r="I15" i="46"/>
  <c r="D16" i="46"/>
  <c r="J15" i="46"/>
  <c r="I35" i="46"/>
  <c r="D36" i="46"/>
  <c r="J35" i="46"/>
  <c r="D34" i="46"/>
  <c r="I33" i="46"/>
  <c r="J33" i="46"/>
  <c r="D18" i="46"/>
  <c r="I17" i="46"/>
  <c r="J17" i="46"/>
  <c r="D38" i="46"/>
  <c r="J37" i="46"/>
  <c r="I37" i="46"/>
  <c r="J11" i="46"/>
  <c r="D12" i="46"/>
  <c r="I11" i="46"/>
  <c r="F21" i="46"/>
  <c r="I21" i="46"/>
  <c r="D22" i="46"/>
  <c r="J21" i="46"/>
  <c r="E21" i="46"/>
  <c r="I39" i="46"/>
  <c r="D40" i="46"/>
  <c r="J39" i="46"/>
  <c r="D10" i="46"/>
  <c r="I9" i="46"/>
  <c r="J9" i="46"/>
  <c r="D5" i="44"/>
  <c r="J5" i="44" s="1"/>
  <c r="D19" i="44"/>
  <c r="J19" i="44" s="1"/>
  <c r="D37" i="44"/>
  <c r="J37" i="44" s="1"/>
  <c r="D7" i="44"/>
  <c r="D8" i="44" s="1"/>
  <c r="D15" i="44"/>
  <c r="I15" i="44" s="1"/>
  <c r="D31" i="44"/>
  <c r="D32" i="44" s="1"/>
  <c r="D17" i="44"/>
  <c r="D18" i="44" s="1"/>
  <c r="D13" i="44"/>
  <c r="J13" i="44" s="1"/>
  <c r="D11" i="44"/>
  <c r="D12" i="44" s="1"/>
  <c r="D25" i="44"/>
  <c r="D26" i="44" s="1"/>
  <c r="D29" i="44"/>
  <c r="J29" i="44" s="1"/>
  <c r="D23" i="44"/>
  <c r="D24" i="44" s="1"/>
  <c r="D41" i="44"/>
  <c r="J41" i="44" s="1"/>
  <c r="D35" i="44"/>
  <c r="D36" i="44" s="1"/>
  <c r="D33" i="44"/>
  <c r="I33" i="44" s="1"/>
  <c r="D27" i="44"/>
  <c r="I27" i="44" s="1"/>
  <c r="D21" i="44"/>
  <c r="I21" i="44" s="1"/>
  <c r="D39" i="44"/>
  <c r="D40" i="44" s="1"/>
  <c r="D9" i="44"/>
  <c r="D10" i="44" s="1"/>
  <c r="D3" i="44"/>
  <c r="I3" i="44" s="1"/>
  <c r="D3" i="28"/>
  <c r="J3" i="28" s="1"/>
  <c r="D19" i="28"/>
  <c r="J19" i="28" s="1"/>
  <c r="D16" i="13"/>
  <c r="L29" i="14" s="1"/>
  <c r="Q28" i="14" s="1"/>
  <c r="H39" i="14" s="1"/>
  <c r="E37" i="46" s="1"/>
  <c r="D13" i="13"/>
  <c r="P56" i="14" s="1"/>
  <c r="M56" i="14" s="1"/>
  <c r="E16" i="23" s="1"/>
  <c r="F16" i="23" s="1"/>
  <c r="O14" i="12"/>
  <c r="I21" i="42" s="1"/>
  <c r="D7" i="28"/>
  <c r="J7" i="28" s="1"/>
  <c r="D15" i="28"/>
  <c r="J15" i="28" s="1"/>
  <c r="D21" i="13"/>
  <c r="Q40" i="18" s="1"/>
  <c r="D27" i="28"/>
  <c r="C9" i="36" s="1"/>
  <c r="R19" i="12"/>
  <c r="L20" i="42" s="1"/>
  <c r="D5" i="13"/>
  <c r="I23" i="18" s="1"/>
  <c r="D13" i="28"/>
  <c r="I13" i="28" s="1"/>
  <c r="D3" i="13"/>
  <c r="I11" i="14" s="1"/>
  <c r="H11" i="14" s="1"/>
  <c r="H26" i="14" s="1"/>
  <c r="D41" i="28"/>
  <c r="D42" i="28" s="1"/>
  <c r="I42" i="28" s="1"/>
  <c r="D20" i="13"/>
  <c r="T31" i="12" s="1"/>
  <c r="L33" i="42" s="1"/>
  <c r="D35" i="28"/>
  <c r="I35" i="28" s="1"/>
  <c r="D33" i="28"/>
  <c r="C6" i="36" s="1"/>
  <c r="D21" i="28"/>
  <c r="D22" i="28" s="1"/>
  <c r="D10" i="13"/>
  <c r="O29" i="14" s="1"/>
  <c r="D9" i="28"/>
  <c r="C7" i="36" s="1"/>
  <c r="D43" i="28"/>
  <c r="D44" i="28" s="1"/>
  <c r="O17" i="42" s="1"/>
  <c r="C32" i="42" s="1"/>
  <c r="I17" i="26"/>
  <c r="J17" i="26" s="1"/>
  <c r="E12" i="31" s="1"/>
  <c r="I25" i="26"/>
  <c r="J25" i="26" s="1"/>
  <c r="E13" i="31" s="1"/>
  <c r="I16" i="26"/>
  <c r="J16" i="26" s="1"/>
  <c r="E11" i="31" s="1"/>
  <c r="I13" i="26"/>
  <c r="J13" i="26" s="1"/>
  <c r="E7" i="31" s="1"/>
  <c r="I24" i="26"/>
  <c r="J24" i="26" s="1"/>
  <c r="E14" i="31" s="1"/>
  <c r="I22" i="26"/>
  <c r="J22" i="26" s="1"/>
  <c r="I21" i="26"/>
  <c r="J21" i="26" s="1"/>
  <c r="E5" i="31" s="1"/>
  <c r="I12" i="26"/>
  <c r="K12" i="26" s="1"/>
  <c r="F3" i="31" s="1"/>
  <c r="I15" i="26"/>
  <c r="J15" i="26" s="1"/>
  <c r="E4" i="31" s="1"/>
  <c r="I23" i="26"/>
  <c r="J23" i="26" s="1"/>
  <c r="E15" i="31" s="1"/>
  <c r="I11" i="26"/>
  <c r="K11" i="26" s="1"/>
  <c r="F8" i="31" s="1"/>
  <c r="J14" i="26"/>
  <c r="E6" i="31" s="1"/>
  <c r="I26" i="26"/>
  <c r="K26" i="26" s="1"/>
  <c r="F9" i="31" s="1"/>
  <c r="I27" i="26"/>
  <c r="K27" i="26" s="1"/>
  <c r="F2" i="31" s="1"/>
  <c r="K28" i="26"/>
  <c r="F16" i="31" s="1"/>
  <c r="G44" i="39"/>
  <c r="B17" i="36"/>
  <c r="H18" i="26"/>
  <c r="K18" i="26" s="1"/>
  <c r="F10" i="31" s="1"/>
  <c r="E16" i="33"/>
  <c r="F16" i="33" s="1"/>
  <c r="F43" i="28"/>
  <c r="J43" i="28" s="1"/>
  <c r="I19" i="26"/>
  <c r="J19" i="26" s="1"/>
  <c r="O28" i="14"/>
  <c r="R33" i="14" s="1"/>
  <c r="G35" i="14" s="1"/>
  <c r="I20" i="26"/>
  <c r="J20" i="26" s="1"/>
  <c r="L30" i="14"/>
  <c r="I40" i="14" s="1"/>
  <c r="I84" i="14"/>
  <c r="K16" i="26"/>
  <c r="F11" i="31" s="1"/>
  <c r="M76" i="14"/>
  <c r="L28" i="14"/>
  <c r="I38" i="14" s="1"/>
  <c r="J82" i="14"/>
  <c r="K47" i="12"/>
  <c r="G37" i="34"/>
  <c r="K22" i="26"/>
  <c r="I18" i="26"/>
  <c r="J18" i="26" s="1"/>
  <c r="E10" i="31" s="1"/>
  <c r="D4" i="13"/>
  <c r="J68" i="14" s="1"/>
  <c r="I69" i="14" s="1"/>
  <c r="D17" i="28"/>
  <c r="J17" i="28" s="1"/>
  <c r="O52" i="12"/>
  <c r="F44" i="40" s="1"/>
  <c r="D11" i="28"/>
  <c r="J11" i="28" s="1"/>
  <c r="R14" i="12"/>
  <c r="L21" i="42" s="1"/>
  <c r="D25" i="28"/>
  <c r="N18" i="38" s="1"/>
  <c r="K14" i="26"/>
  <c r="F6" i="31" s="1"/>
  <c r="H20" i="26"/>
  <c r="K20" i="26" s="1"/>
  <c r="J26" i="26"/>
  <c r="E9" i="31" s="1"/>
  <c r="H19" i="26"/>
  <c r="K19" i="26" s="1"/>
  <c r="J12" i="26"/>
  <c r="E3" i="31" s="1"/>
  <c r="K25" i="26"/>
  <c r="F13" i="31" s="1"/>
  <c r="K17" i="26"/>
  <c r="F12" i="31" s="1"/>
  <c r="K24" i="26"/>
  <c r="F14" i="31" s="1"/>
  <c r="E43" i="28"/>
  <c r="E2" i="31"/>
  <c r="R17" i="12"/>
  <c r="L18" i="42" s="1"/>
  <c r="D7" i="13"/>
  <c r="I24" i="18" s="1"/>
  <c r="I42" i="18" s="1"/>
  <c r="D37" i="28"/>
  <c r="C13" i="36" s="1"/>
  <c r="B13" i="36" s="1"/>
  <c r="G2" i="31"/>
  <c r="D19" i="13"/>
  <c r="L32" i="14" s="1"/>
  <c r="R31" i="14" s="1"/>
  <c r="G42" i="14" s="1"/>
  <c r="F41" i="46" s="1"/>
  <c r="D9" i="13"/>
  <c r="I15" i="14" s="1"/>
  <c r="H15" i="14" s="1"/>
  <c r="G30" i="14" s="1"/>
  <c r="D31" i="28"/>
  <c r="D29" i="28"/>
  <c r="C15" i="36" s="1"/>
  <c r="B15" i="36" s="1"/>
  <c r="D11" i="13"/>
  <c r="I26" i="18" s="1"/>
  <c r="G26" i="18" s="1"/>
  <c r="D23" i="28"/>
  <c r="N16" i="38" s="1"/>
  <c r="L16" i="38" s="1"/>
  <c r="D14" i="13"/>
  <c r="L27" i="14" s="1"/>
  <c r="D39" i="28"/>
  <c r="C8" i="36" s="1"/>
  <c r="B8" i="36" s="1"/>
  <c r="G45" i="34"/>
  <c r="Q49" i="12"/>
  <c r="Q52" i="12"/>
  <c r="H44" i="40" s="1"/>
  <c r="N52" i="12"/>
  <c r="E44" i="40" s="1"/>
  <c r="I17" i="14"/>
  <c r="D5" i="28"/>
  <c r="N22" i="38" s="1"/>
  <c r="L22" i="38" s="1"/>
  <c r="P57" i="14"/>
  <c r="L19" i="12"/>
  <c r="F20" i="42" s="1"/>
  <c r="I34" i="42" s="1"/>
  <c r="I27" i="18"/>
  <c r="O17" i="12"/>
  <c r="I18" i="42" s="1"/>
  <c r="I34" i="14"/>
  <c r="J11" i="26"/>
  <c r="E8" i="31" s="1"/>
  <c r="K13" i="26"/>
  <c r="F7" i="31" s="1"/>
  <c r="E16" i="31"/>
  <c r="D22" i="13"/>
  <c r="R32" i="14"/>
  <c r="G34" i="14" s="1"/>
  <c r="K15" i="26"/>
  <c r="F4" i="31" s="1"/>
  <c r="K21" i="26"/>
  <c r="F5" i="31" s="1"/>
  <c r="K23" i="26"/>
  <c r="F15" i="31" s="1"/>
  <c r="G21" i="46" l="1"/>
  <c r="E22" i="46"/>
  <c r="G22" i="46" s="1"/>
  <c r="H41" i="46"/>
  <c r="F42" i="46"/>
  <c r="H42" i="46" s="1"/>
  <c r="I14" i="46"/>
  <c r="J14" i="46"/>
  <c r="J26" i="46"/>
  <c r="I26" i="46"/>
  <c r="J20" i="46"/>
  <c r="I20" i="46"/>
  <c r="I22" i="46"/>
  <c r="J22" i="46"/>
  <c r="J38" i="46"/>
  <c r="I38" i="46"/>
  <c r="J36" i="46"/>
  <c r="I36" i="46"/>
  <c r="I4" i="46"/>
  <c r="J4" i="46"/>
  <c r="J8" i="46"/>
  <c r="I8" i="46"/>
  <c r="G37" i="46"/>
  <c r="E38" i="46"/>
  <c r="G38" i="46" s="1"/>
  <c r="J10" i="46"/>
  <c r="I10" i="46"/>
  <c r="F22" i="46"/>
  <c r="H22" i="46" s="1"/>
  <c r="H21" i="46"/>
  <c r="I42" i="46"/>
  <c r="J42" i="46"/>
  <c r="J16" i="46"/>
  <c r="I16" i="46"/>
  <c r="J40" i="46"/>
  <c r="I40" i="46"/>
  <c r="J24" i="46"/>
  <c r="I24" i="46"/>
  <c r="I30" i="46"/>
  <c r="J30" i="46"/>
  <c r="I34" i="46"/>
  <c r="J34" i="46"/>
  <c r="J32" i="46"/>
  <c r="I32" i="46"/>
  <c r="J18" i="46"/>
  <c r="I18" i="46"/>
  <c r="J6" i="46"/>
  <c r="I6" i="46"/>
  <c r="J12" i="46"/>
  <c r="I12" i="46"/>
  <c r="J28" i="46"/>
  <c r="I28" i="46"/>
  <c r="I5" i="44"/>
  <c r="D6" i="44"/>
  <c r="J6" i="44" s="1"/>
  <c r="D22" i="44"/>
  <c r="I22" i="44" s="1"/>
  <c r="F21" i="44"/>
  <c r="F22" i="44" s="1"/>
  <c r="H22" i="44" s="1"/>
  <c r="I11" i="44"/>
  <c r="J11" i="44"/>
  <c r="J21" i="44"/>
  <c r="E21" i="44"/>
  <c r="E22" i="44" s="1"/>
  <c r="G22" i="44" s="1"/>
  <c r="D20" i="44"/>
  <c r="J20" i="44" s="1"/>
  <c r="I19" i="44"/>
  <c r="I23" i="44"/>
  <c r="I7" i="44"/>
  <c r="J7" i="44"/>
  <c r="I37" i="44"/>
  <c r="D38" i="44"/>
  <c r="I38" i="44" s="1"/>
  <c r="I39" i="44"/>
  <c r="D42" i="44"/>
  <c r="I42" i="44" s="1"/>
  <c r="J23" i="44"/>
  <c r="I35" i="44"/>
  <c r="J35" i="44"/>
  <c r="I41" i="44"/>
  <c r="J39" i="44"/>
  <c r="I25" i="44"/>
  <c r="J25" i="44"/>
  <c r="J27" i="44"/>
  <c r="I13" i="44"/>
  <c r="D28" i="44"/>
  <c r="I28" i="44" s="1"/>
  <c r="D14" i="44"/>
  <c r="I14" i="44" s="1"/>
  <c r="I31" i="44"/>
  <c r="J31" i="44"/>
  <c r="D16" i="44"/>
  <c r="I16" i="44" s="1"/>
  <c r="J15" i="44"/>
  <c r="D30" i="44"/>
  <c r="I30" i="44" s="1"/>
  <c r="I29" i="44"/>
  <c r="F41" i="44"/>
  <c r="H41" i="44" s="1"/>
  <c r="I17" i="44"/>
  <c r="I9" i="44"/>
  <c r="D34" i="44"/>
  <c r="I34" i="44" s="1"/>
  <c r="J17" i="44"/>
  <c r="J9" i="44"/>
  <c r="E37" i="44"/>
  <c r="E38" i="44" s="1"/>
  <c r="G38" i="44" s="1"/>
  <c r="J33" i="44"/>
  <c r="E41" i="31"/>
  <c r="J3" i="44"/>
  <c r="D4" i="44"/>
  <c r="I4" i="44" s="1"/>
  <c r="C4" i="36"/>
  <c r="B4" i="36" s="1"/>
  <c r="I15" i="28"/>
  <c r="D8" i="28"/>
  <c r="I8" i="28" s="1"/>
  <c r="I41" i="28"/>
  <c r="I7" i="28"/>
  <c r="G14" i="34"/>
  <c r="G15" i="40"/>
  <c r="D16" i="28"/>
  <c r="J16" i="28" s="1"/>
  <c r="I19" i="28"/>
  <c r="Q39" i="18"/>
  <c r="J19" i="34"/>
  <c r="J41" i="28"/>
  <c r="N17" i="38"/>
  <c r="L17" i="38" s="1"/>
  <c r="C14" i="36"/>
  <c r="B14" i="36" s="1"/>
  <c r="O30" i="14"/>
  <c r="Q35" i="14" s="1"/>
  <c r="H43" i="14" s="1"/>
  <c r="E29" i="46" s="1"/>
  <c r="J9" i="28"/>
  <c r="L13" i="12"/>
  <c r="F23" i="42" s="1"/>
  <c r="I21" i="18"/>
  <c r="G21" i="18" s="1"/>
  <c r="N14" i="12"/>
  <c r="F17" i="46" s="1"/>
  <c r="M14" i="12"/>
  <c r="E17" i="46" s="1"/>
  <c r="J13" i="28"/>
  <c r="G15" i="39"/>
  <c r="N32" i="12"/>
  <c r="O34" i="42" s="1"/>
  <c r="N21" i="38"/>
  <c r="M21" i="38" s="1"/>
  <c r="D28" i="28"/>
  <c r="J28" i="28" s="1"/>
  <c r="D20" i="28"/>
  <c r="J20" i="28" s="1"/>
  <c r="J26" i="44"/>
  <c r="I26" i="44"/>
  <c r="L15" i="12"/>
  <c r="F24" i="42" s="1"/>
  <c r="P58" i="14"/>
  <c r="M58" i="14" s="1"/>
  <c r="E18" i="23" s="1"/>
  <c r="F18" i="23" s="1"/>
  <c r="Q31" i="12"/>
  <c r="I13" i="14"/>
  <c r="G13" i="14" s="1"/>
  <c r="H28" i="14" s="1"/>
  <c r="J36" i="44"/>
  <c r="I36" i="44"/>
  <c r="J12" i="44"/>
  <c r="I12" i="44"/>
  <c r="I24" i="44"/>
  <c r="J24" i="44"/>
  <c r="J20" i="40"/>
  <c r="I8" i="44"/>
  <c r="J8" i="44"/>
  <c r="I40" i="44"/>
  <c r="J40" i="44"/>
  <c r="P19" i="12"/>
  <c r="E11" i="46" s="1"/>
  <c r="J18" i="44"/>
  <c r="I18" i="44"/>
  <c r="J10" i="44"/>
  <c r="I10" i="44"/>
  <c r="Q19" i="12"/>
  <c r="F11" i="46" s="1"/>
  <c r="I32" i="44"/>
  <c r="J32" i="44"/>
  <c r="I27" i="28"/>
  <c r="I21" i="28"/>
  <c r="J33" i="28"/>
  <c r="E21" i="28"/>
  <c r="E22" i="28" s="1"/>
  <c r="G22" i="28" s="1"/>
  <c r="I33" i="28"/>
  <c r="J21" i="28"/>
  <c r="F21" i="28"/>
  <c r="F22" i="28" s="1"/>
  <c r="H22" i="28" s="1"/>
  <c r="J27" i="28"/>
  <c r="D36" i="28"/>
  <c r="C12" i="36" s="1"/>
  <c r="B12" i="36" s="1"/>
  <c r="D34" i="28"/>
  <c r="J34" i="28" s="1"/>
  <c r="O56" i="14"/>
  <c r="G16" i="23" s="1"/>
  <c r="H16" i="23" s="1"/>
  <c r="D14" i="28"/>
  <c r="J14" i="28" s="1"/>
  <c r="T32" i="12"/>
  <c r="L34" i="42" s="1"/>
  <c r="L20" i="12"/>
  <c r="F19" i="42" s="1"/>
  <c r="I33" i="42" s="1"/>
  <c r="J20" i="39"/>
  <c r="F41" i="28"/>
  <c r="H41" i="28" s="1"/>
  <c r="I28" i="18"/>
  <c r="I46" i="18" s="1"/>
  <c r="I18" i="14"/>
  <c r="H18" i="14" s="1"/>
  <c r="H33" i="14" s="1"/>
  <c r="J71" i="14"/>
  <c r="I72" i="14" s="1"/>
  <c r="O31" i="14"/>
  <c r="Q36" i="14" s="1"/>
  <c r="H44" i="14" s="1"/>
  <c r="E31" i="46" s="1"/>
  <c r="J35" i="28"/>
  <c r="I9" i="28"/>
  <c r="D10" i="28"/>
  <c r="N20" i="38" s="1"/>
  <c r="L20" i="38" s="1"/>
  <c r="B7" i="36" s="1"/>
  <c r="E37" i="28"/>
  <c r="G37" i="28" s="1"/>
  <c r="F41" i="31"/>
  <c r="D53" i="28"/>
  <c r="L32" i="40"/>
  <c r="L32" i="39"/>
  <c r="J18" i="40"/>
  <c r="J18" i="39"/>
  <c r="P14" i="12"/>
  <c r="E13" i="46" s="1"/>
  <c r="J15" i="40"/>
  <c r="J15" i="39"/>
  <c r="G18" i="40"/>
  <c r="G18" i="39"/>
  <c r="D20" i="40"/>
  <c r="D20" i="39"/>
  <c r="M13" i="40"/>
  <c r="M13" i="39"/>
  <c r="E44" i="28"/>
  <c r="G44" i="28" s="1"/>
  <c r="I44" i="28" s="1"/>
  <c r="F44" i="39"/>
  <c r="E45" i="34"/>
  <c r="E44" i="39"/>
  <c r="H44" i="39"/>
  <c r="M22" i="38"/>
  <c r="C3" i="36"/>
  <c r="B3" i="36" s="1"/>
  <c r="M16" i="38"/>
  <c r="L18" i="38"/>
  <c r="B5" i="36" s="1"/>
  <c r="M18" i="38"/>
  <c r="F24" i="31"/>
  <c r="B22" i="37"/>
  <c r="D22" i="37"/>
  <c r="Q29" i="14"/>
  <c r="H40" i="14" s="1"/>
  <c r="J42" i="28"/>
  <c r="F31" i="31"/>
  <c r="F44" i="28"/>
  <c r="I25" i="28"/>
  <c r="C5" i="36"/>
  <c r="J31" i="28"/>
  <c r="C16" i="36"/>
  <c r="B16" i="36" s="1"/>
  <c r="I35" i="14"/>
  <c r="Q33" i="14"/>
  <c r="H35" i="14" s="1"/>
  <c r="H43" i="28"/>
  <c r="E30" i="31"/>
  <c r="F37" i="34"/>
  <c r="F34" i="31"/>
  <c r="R29" i="14"/>
  <c r="G40" i="14" s="1"/>
  <c r="J47" i="12"/>
  <c r="I3" i="28"/>
  <c r="G43" i="28"/>
  <c r="I43" i="28" s="1"/>
  <c r="F45" i="34"/>
  <c r="F25" i="31"/>
  <c r="P59" i="14"/>
  <c r="O59" i="14" s="1"/>
  <c r="G19" i="23" s="1"/>
  <c r="H19" i="23" s="1"/>
  <c r="L14" i="12"/>
  <c r="F21" i="42" s="1"/>
  <c r="I17" i="28"/>
  <c r="J14" i="34"/>
  <c r="D4" i="28"/>
  <c r="N23" i="38" s="1"/>
  <c r="D18" i="28"/>
  <c r="I18" i="28" s="1"/>
  <c r="N31" i="12"/>
  <c r="O33" i="42" s="1"/>
  <c r="I12" i="14"/>
  <c r="G12" i="14" s="1"/>
  <c r="G27" i="14" s="1"/>
  <c r="I22" i="18"/>
  <c r="D12" i="28"/>
  <c r="J12" i="28" s="1"/>
  <c r="I11" i="28"/>
  <c r="D32" i="28"/>
  <c r="J32" i="28" s="1"/>
  <c r="I14" i="14"/>
  <c r="G14" i="14" s="1"/>
  <c r="H29" i="14" s="1"/>
  <c r="G24" i="18"/>
  <c r="S6" i="21" s="1"/>
  <c r="P60" i="14"/>
  <c r="M60" i="14" s="1"/>
  <c r="E20" i="23" s="1"/>
  <c r="F20" i="23" s="1"/>
  <c r="F42" i="31"/>
  <c r="F30" i="31"/>
  <c r="F37" i="31"/>
  <c r="H24" i="18"/>
  <c r="U6" i="21" s="1"/>
  <c r="L16" i="12"/>
  <c r="F22" i="42" s="1"/>
  <c r="J25" i="28"/>
  <c r="D26" i="28"/>
  <c r="J69" i="14"/>
  <c r="I70" i="14" s="1"/>
  <c r="Q14" i="12"/>
  <c r="F13" i="46" s="1"/>
  <c r="F35" i="31"/>
  <c r="N33" i="12"/>
  <c r="O35" i="42" s="1"/>
  <c r="J17" i="34"/>
  <c r="Q17" i="12"/>
  <c r="F15" i="46" s="1"/>
  <c r="R28" i="14"/>
  <c r="G39" i="14" s="1"/>
  <c r="F37" i="46" s="1"/>
  <c r="P17" i="12"/>
  <c r="E15" i="46" s="1"/>
  <c r="I31" i="28"/>
  <c r="Q31" i="14"/>
  <c r="H42" i="14" s="1"/>
  <c r="E41" i="46" s="1"/>
  <c r="J37" i="28"/>
  <c r="I37" i="28"/>
  <c r="D38" i="28"/>
  <c r="M78" i="14"/>
  <c r="J86" i="14" s="1"/>
  <c r="I16" i="14"/>
  <c r="G16" i="14" s="1"/>
  <c r="H31" i="14" s="1"/>
  <c r="J70" i="14"/>
  <c r="I71" i="14" s="1"/>
  <c r="I39" i="14"/>
  <c r="I26" i="14"/>
  <c r="I44" i="18"/>
  <c r="I30" i="14"/>
  <c r="G15" i="14"/>
  <c r="H30" i="14" s="1"/>
  <c r="H38" i="14" s="1"/>
  <c r="G3" i="31"/>
  <c r="I42" i="14"/>
  <c r="P55" i="14"/>
  <c r="I25" i="18"/>
  <c r="L25" i="18" s="1"/>
  <c r="L17" i="12"/>
  <c r="F18" i="42" s="1"/>
  <c r="G11" i="14"/>
  <c r="G26" i="14" s="1"/>
  <c r="J29" i="28"/>
  <c r="I29" i="28"/>
  <c r="D30" i="28"/>
  <c r="L18" i="12"/>
  <c r="F25" i="42" s="1"/>
  <c r="H26" i="18"/>
  <c r="U8" i="21" s="1"/>
  <c r="H23" i="18"/>
  <c r="I41" i="18"/>
  <c r="G23" i="18"/>
  <c r="D24" i="28"/>
  <c r="J23" i="28"/>
  <c r="I23" i="28"/>
  <c r="S8" i="21"/>
  <c r="H44" i="18"/>
  <c r="G38" i="14"/>
  <c r="G41" i="14"/>
  <c r="I39" i="28"/>
  <c r="D40" i="28"/>
  <c r="J39" i="28"/>
  <c r="H45" i="34"/>
  <c r="F40" i="31"/>
  <c r="F32" i="31"/>
  <c r="G17" i="34"/>
  <c r="N17" i="12"/>
  <c r="F19" i="46" s="1"/>
  <c r="M17" i="12"/>
  <c r="E19" i="46" s="1"/>
  <c r="R26" i="14"/>
  <c r="G37" i="14" s="1"/>
  <c r="F35" i="46" s="1"/>
  <c r="Q26" i="14"/>
  <c r="H37" i="14" s="1"/>
  <c r="E35" i="46" s="1"/>
  <c r="I37" i="14"/>
  <c r="O57" i="14"/>
  <c r="G17" i="23" s="1"/>
  <c r="H17" i="23" s="1"/>
  <c r="M57" i="14"/>
  <c r="E17" i="23" s="1"/>
  <c r="F17" i="23" s="1"/>
  <c r="F28" i="31"/>
  <c r="E26" i="31"/>
  <c r="L30" i="34"/>
  <c r="J5" i="28"/>
  <c r="I5" i="28"/>
  <c r="D6" i="28"/>
  <c r="C10" i="36" s="1"/>
  <c r="B10" i="36" s="1"/>
  <c r="F26" i="31"/>
  <c r="I47" i="12"/>
  <c r="E37" i="34"/>
  <c r="E35" i="31"/>
  <c r="E34" i="31"/>
  <c r="E37" i="31"/>
  <c r="E31" i="31"/>
  <c r="E32" i="31"/>
  <c r="E42" i="31"/>
  <c r="E33" i="31"/>
  <c r="E40" i="31"/>
  <c r="I36" i="14"/>
  <c r="Q34" i="14"/>
  <c r="H36" i="14" s="1"/>
  <c r="E39" i="46" s="1"/>
  <c r="R34" i="14"/>
  <c r="G36" i="14" s="1"/>
  <c r="F39" i="46" s="1"/>
  <c r="E24" i="31"/>
  <c r="L24" i="18"/>
  <c r="L26" i="18"/>
  <c r="I45" i="18"/>
  <c r="H27" i="18"/>
  <c r="G27" i="18"/>
  <c r="L23" i="18"/>
  <c r="H17" i="14"/>
  <c r="H32" i="14" s="1"/>
  <c r="I32" i="14"/>
  <c r="G17" i="14"/>
  <c r="G32" i="14" s="1"/>
  <c r="F33" i="31"/>
  <c r="E28" i="31"/>
  <c r="E25" i="31"/>
  <c r="D19" i="34"/>
  <c r="K19" i="12"/>
  <c r="F5" i="46" s="1"/>
  <c r="J19" i="12"/>
  <c r="E5" i="46" s="1"/>
  <c r="L37" i="12"/>
  <c r="I22" i="28"/>
  <c r="J22" i="28"/>
  <c r="F20" i="46" l="1"/>
  <c r="H20" i="46" s="1"/>
  <c r="H19" i="46"/>
  <c r="G41" i="46"/>
  <c r="E42" i="46"/>
  <c r="G42" i="46" s="1"/>
  <c r="H13" i="46"/>
  <c r="F14" i="46"/>
  <c r="H14" i="46" s="1"/>
  <c r="H17" i="46"/>
  <c r="F18" i="46"/>
  <c r="H18" i="46" s="1"/>
  <c r="G13" i="46"/>
  <c r="E14" i="46"/>
  <c r="G14" i="46" s="1"/>
  <c r="G15" i="46"/>
  <c r="E16" i="46"/>
  <c r="G16" i="46" s="1"/>
  <c r="F12" i="46"/>
  <c r="H12" i="46" s="1"/>
  <c r="H11" i="46"/>
  <c r="F38" i="46"/>
  <c r="H38" i="46" s="1"/>
  <c r="H37" i="46"/>
  <c r="H15" i="46"/>
  <c r="F16" i="46"/>
  <c r="H16" i="46" s="1"/>
  <c r="G31" i="46"/>
  <c r="E32" i="46"/>
  <c r="G32" i="46" s="1"/>
  <c r="G29" i="46"/>
  <c r="E30" i="46"/>
  <c r="G30" i="46" s="1"/>
  <c r="E36" i="46"/>
  <c r="G36" i="46" s="1"/>
  <c r="G35" i="46"/>
  <c r="H39" i="46"/>
  <c r="F40" i="46"/>
  <c r="H40" i="46" s="1"/>
  <c r="G5" i="46"/>
  <c r="E6" i="46"/>
  <c r="G6" i="46" s="1"/>
  <c r="F36" i="46"/>
  <c r="H36" i="46" s="1"/>
  <c r="H35" i="46"/>
  <c r="F6" i="46"/>
  <c r="H6" i="46" s="1"/>
  <c r="H5" i="46"/>
  <c r="G39" i="46"/>
  <c r="E40" i="46"/>
  <c r="G40" i="46" s="1"/>
  <c r="E20" i="46"/>
  <c r="G20" i="46" s="1"/>
  <c r="G19" i="46"/>
  <c r="E12" i="46"/>
  <c r="G12" i="46" s="1"/>
  <c r="G11" i="46"/>
  <c r="G17" i="46"/>
  <c r="E18" i="46"/>
  <c r="G18" i="46" s="1"/>
  <c r="J22" i="44"/>
  <c r="H21" i="44"/>
  <c r="G21" i="44"/>
  <c r="I6" i="44"/>
  <c r="I20" i="44"/>
  <c r="J38" i="44"/>
  <c r="J42" i="44"/>
  <c r="J14" i="44"/>
  <c r="J30" i="44"/>
  <c r="G37" i="44"/>
  <c r="J28" i="44"/>
  <c r="J16" i="44"/>
  <c r="F37" i="44"/>
  <c r="H37" i="44" s="1"/>
  <c r="E17" i="44"/>
  <c r="G17" i="44" s="1"/>
  <c r="E31" i="44"/>
  <c r="E32" i="44" s="1"/>
  <c r="G32" i="44" s="1"/>
  <c r="F17" i="44"/>
  <c r="H17" i="44" s="1"/>
  <c r="F5" i="44"/>
  <c r="F6" i="44" s="1"/>
  <c r="H6" i="44" s="1"/>
  <c r="E39" i="44"/>
  <c r="E40" i="44" s="1"/>
  <c r="G40" i="44" s="1"/>
  <c r="E19" i="44"/>
  <c r="E20" i="44" s="1"/>
  <c r="G20" i="44" s="1"/>
  <c r="F15" i="44"/>
  <c r="F16" i="44" s="1"/>
  <c r="H16" i="44" s="1"/>
  <c r="F19" i="44"/>
  <c r="H19" i="44" s="1"/>
  <c r="E41" i="44"/>
  <c r="G41" i="44" s="1"/>
  <c r="F13" i="44"/>
  <c r="F14" i="44" s="1"/>
  <c r="H14" i="44" s="1"/>
  <c r="E29" i="44"/>
  <c r="E30" i="44" s="1"/>
  <c r="G30" i="44" s="1"/>
  <c r="E5" i="44"/>
  <c r="E6" i="44" s="1"/>
  <c r="G6" i="44" s="1"/>
  <c r="F35" i="44"/>
  <c r="H35" i="44" s="1"/>
  <c r="E13" i="44"/>
  <c r="E14" i="44" s="1"/>
  <c r="G14" i="44" s="1"/>
  <c r="E11" i="44"/>
  <c r="E12" i="44" s="1"/>
  <c r="G12" i="44" s="1"/>
  <c r="F42" i="44"/>
  <c r="H42" i="44" s="1"/>
  <c r="J34" i="44"/>
  <c r="E35" i="44"/>
  <c r="E36" i="44" s="1"/>
  <c r="G36" i="44" s="1"/>
  <c r="F39" i="44"/>
  <c r="H39" i="44" s="1"/>
  <c r="E15" i="44"/>
  <c r="E16" i="44" s="1"/>
  <c r="G16" i="44" s="1"/>
  <c r="F11" i="44"/>
  <c r="F12" i="44" s="1"/>
  <c r="H12" i="44" s="1"/>
  <c r="J4" i="44"/>
  <c r="J8" i="28"/>
  <c r="I16" i="28"/>
  <c r="O13" i="12"/>
  <c r="I23" i="42" s="1"/>
  <c r="L31" i="12"/>
  <c r="K13" i="12"/>
  <c r="F23" i="46" s="1"/>
  <c r="J13" i="12"/>
  <c r="E23" i="46" s="1"/>
  <c r="D14" i="39"/>
  <c r="D14" i="40"/>
  <c r="D13" i="34"/>
  <c r="I28" i="28"/>
  <c r="L33" i="12"/>
  <c r="F14" i="34"/>
  <c r="J15" i="12"/>
  <c r="E25" i="46" s="1"/>
  <c r="D15" i="34"/>
  <c r="J10" i="28"/>
  <c r="E15" i="39"/>
  <c r="I39" i="18"/>
  <c r="M17" i="38"/>
  <c r="F15" i="39"/>
  <c r="F15" i="40"/>
  <c r="N39" i="18"/>
  <c r="H13" i="14"/>
  <c r="F17" i="28"/>
  <c r="F18" i="28" s="1"/>
  <c r="H18" i="28" s="1"/>
  <c r="I30" i="34"/>
  <c r="I20" i="28"/>
  <c r="L21" i="18"/>
  <c r="K21" i="18" s="1"/>
  <c r="R36" i="14"/>
  <c r="G44" i="14" s="1"/>
  <c r="F31" i="46" s="1"/>
  <c r="H21" i="18"/>
  <c r="H39" i="18" s="1"/>
  <c r="I44" i="14"/>
  <c r="N19" i="38"/>
  <c r="M19" i="38" s="1"/>
  <c r="I32" i="39"/>
  <c r="O15" i="12"/>
  <c r="I24" i="42" s="1"/>
  <c r="I32" i="40"/>
  <c r="H21" i="42"/>
  <c r="E15" i="40"/>
  <c r="K15" i="12"/>
  <c r="F25" i="46" s="1"/>
  <c r="I43" i="14"/>
  <c r="I34" i="28"/>
  <c r="E14" i="34"/>
  <c r="G21" i="42"/>
  <c r="R35" i="14"/>
  <c r="G43" i="14" s="1"/>
  <c r="F29" i="46" s="1"/>
  <c r="E17" i="28"/>
  <c r="G17" i="28" s="1"/>
  <c r="I28" i="14"/>
  <c r="K40" i="18"/>
  <c r="F31" i="34"/>
  <c r="G18" i="14"/>
  <c r="G33" i="14" s="1"/>
  <c r="L21" i="38"/>
  <c r="B9" i="36" s="1"/>
  <c r="I20" i="40"/>
  <c r="F33" i="39"/>
  <c r="I19" i="34"/>
  <c r="F33" i="40"/>
  <c r="I10" i="28"/>
  <c r="F42" i="28"/>
  <c r="H42" i="28" s="1"/>
  <c r="O58" i="14"/>
  <c r="G18" i="23" s="1"/>
  <c r="H18" i="23" s="1"/>
  <c r="J36" i="28"/>
  <c r="D16" i="39"/>
  <c r="I36" i="28"/>
  <c r="D16" i="40"/>
  <c r="F11" i="28"/>
  <c r="H11" i="28" s="1"/>
  <c r="I33" i="14"/>
  <c r="I14" i="28"/>
  <c r="E38" i="28"/>
  <c r="G38" i="28" s="1"/>
  <c r="M20" i="38"/>
  <c r="H20" i="39"/>
  <c r="H19" i="34"/>
  <c r="H20" i="40"/>
  <c r="J20" i="42"/>
  <c r="G21" i="28"/>
  <c r="I20" i="39"/>
  <c r="E11" i="28"/>
  <c r="E12" i="28" s="1"/>
  <c r="G12" i="28" s="1"/>
  <c r="K20" i="42"/>
  <c r="H21" i="28"/>
  <c r="O23" i="18"/>
  <c r="N23" i="18" s="1"/>
  <c r="H28" i="18"/>
  <c r="U10" i="21" s="1"/>
  <c r="R15" i="12"/>
  <c r="L24" i="42" s="1"/>
  <c r="D21" i="39"/>
  <c r="O27" i="18"/>
  <c r="M27" i="18" s="1"/>
  <c r="E39" i="28"/>
  <c r="E40" i="28" s="1"/>
  <c r="G40" i="28" s="1"/>
  <c r="E29" i="28"/>
  <c r="E30" i="28" s="1"/>
  <c r="G30" i="28" s="1"/>
  <c r="G28" i="18"/>
  <c r="S10" i="21" s="1"/>
  <c r="I10" i="21" s="1"/>
  <c r="I8" i="21" s="1"/>
  <c r="J8" i="21" s="1"/>
  <c r="J20" i="12"/>
  <c r="E3" i="46" s="1"/>
  <c r="D21" i="40"/>
  <c r="R13" i="12"/>
  <c r="L23" i="42" s="1"/>
  <c r="J18" i="42"/>
  <c r="K20" i="12"/>
  <c r="F3" i="46" s="1"/>
  <c r="L33" i="39"/>
  <c r="L33" i="40"/>
  <c r="F39" i="28"/>
  <c r="F40" i="28" s="1"/>
  <c r="H40" i="28" s="1"/>
  <c r="F37" i="28"/>
  <c r="F38" i="28" s="1"/>
  <c r="H38" i="28" s="1"/>
  <c r="E35" i="28"/>
  <c r="E36" i="28" s="1"/>
  <c r="G36" i="28" s="1"/>
  <c r="O21" i="18"/>
  <c r="M21" i="18" s="1"/>
  <c r="O26" i="18"/>
  <c r="N26" i="18" s="1"/>
  <c r="E31" i="28"/>
  <c r="G31" i="28" s="1"/>
  <c r="L38" i="12"/>
  <c r="D20" i="34"/>
  <c r="H18" i="42"/>
  <c r="E20" i="42"/>
  <c r="F35" i="28"/>
  <c r="H35" i="28" s="1"/>
  <c r="L31" i="34"/>
  <c r="K18" i="42"/>
  <c r="O22" i="18"/>
  <c r="M22" i="18" s="1"/>
  <c r="D20" i="42"/>
  <c r="K21" i="42"/>
  <c r="G18" i="42"/>
  <c r="E41" i="28"/>
  <c r="E42" i="28" s="1"/>
  <c r="G42" i="28" s="1"/>
  <c r="O24" i="18"/>
  <c r="N24" i="18" s="1"/>
  <c r="E2" i="33"/>
  <c r="F2" i="33" s="1"/>
  <c r="H14" i="34"/>
  <c r="J21" i="42"/>
  <c r="J18" i="12"/>
  <c r="E27" i="46" s="1"/>
  <c r="D19" i="40"/>
  <c r="D19" i="39"/>
  <c r="D18" i="40"/>
  <c r="D18" i="39"/>
  <c r="F32" i="34"/>
  <c r="F34" i="40"/>
  <c r="F34" i="39"/>
  <c r="J16" i="12"/>
  <c r="E33" i="46" s="1"/>
  <c r="D17" i="40"/>
  <c r="D17" i="39"/>
  <c r="F30" i="34"/>
  <c r="F32" i="40"/>
  <c r="F32" i="39"/>
  <c r="D15" i="40"/>
  <c r="D15" i="39"/>
  <c r="H15" i="40"/>
  <c r="H15" i="39"/>
  <c r="B20" i="40"/>
  <c r="B20" i="39"/>
  <c r="E15" i="28"/>
  <c r="E16" i="28" s="1"/>
  <c r="G16" i="28" s="1"/>
  <c r="H18" i="40"/>
  <c r="H18" i="39"/>
  <c r="C20" i="40"/>
  <c r="C20" i="39"/>
  <c r="E18" i="40"/>
  <c r="E18" i="39"/>
  <c r="F18" i="40"/>
  <c r="F18" i="39"/>
  <c r="I14" i="34"/>
  <c r="I15" i="40"/>
  <c r="I15" i="39"/>
  <c r="E13" i="28"/>
  <c r="E14" i="28" s="1"/>
  <c r="G14" i="28" s="1"/>
  <c r="I17" i="34"/>
  <c r="I18" i="40"/>
  <c r="I18" i="39"/>
  <c r="H44" i="28"/>
  <c r="M23" i="38"/>
  <c r="L23" i="38"/>
  <c r="E53" i="28"/>
  <c r="J44" i="28"/>
  <c r="J4" i="28"/>
  <c r="C11" i="36"/>
  <c r="B11" i="36" s="1"/>
  <c r="D61" i="28"/>
  <c r="F61" i="28" s="1"/>
  <c r="E12" i="33"/>
  <c r="F12" i="33" s="1"/>
  <c r="D47" i="28"/>
  <c r="F47" i="28" s="1"/>
  <c r="E8" i="33"/>
  <c r="F8" i="33" s="1"/>
  <c r="D57" i="28"/>
  <c r="E57" i="28" s="1"/>
  <c r="E7" i="33"/>
  <c r="F7" i="33" s="1"/>
  <c r="D49" i="28"/>
  <c r="D50" i="28" s="1"/>
  <c r="E3" i="33"/>
  <c r="F3" i="33" s="1"/>
  <c r="D51" i="28"/>
  <c r="U25" i="18" s="1"/>
  <c r="R25" i="18" s="1"/>
  <c r="E6" i="33"/>
  <c r="D55" i="28"/>
  <c r="U23" i="18" s="1"/>
  <c r="R23" i="18" s="1"/>
  <c r="E4" i="33"/>
  <c r="F4" i="33" s="1"/>
  <c r="D69" i="28"/>
  <c r="E69" i="28" s="1"/>
  <c r="E70" i="28" s="1"/>
  <c r="E10" i="33"/>
  <c r="F10" i="33" s="1"/>
  <c r="D59" i="28"/>
  <c r="D60" i="28" s="1"/>
  <c r="E11" i="33"/>
  <c r="F11" i="33" s="1"/>
  <c r="D67" i="28"/>
  <c r="D68" i="28" s="1"/>
  <c r="E14" i="33"/>
  <c r="F14" i="33" s="1"/>
  <c r="D63" i="28"/>
  <c r="F63" i="28" s="1"/>
  <c r="E5" i="33"/>
  <c r="F5" i="33" s="1"/>
  <c r="D71" i="28"/>
  <c r="F71" i="28" s="1"/>
  <c r="E15" i="33"/>
  <c r="F15" i="33" s="1"/>
  <c r="D45" i="28"/>
  <c r="E45" i="28" s="1"/>
  <c r="E9" i="33"/>
  <c r="F9" i="33" s="1"/>
  <c r="D65" i="28"/>
  <c r="E65" i="28" s="1"/>
  <c r="G65" i="28" s="1"/>
  <c r="E13" i="33"/>
  <c r="F13" i="33" s="1"/>
  <c r="J18" i="28"/>
  <c r="L32" i="12"/>
  <c r="K14" i="12"/>
  <c r="F7" i="46" s="1"/>
  <c r="I12" i="28"/>
  <c r="M59" i="14"/>
  <c r="E19" i="23" s="1"/>
  <c r="F19" i="23" s="1"/>
  <c r="H12" i="14"/>
  <c r="H27" i="14" s="1"/>
  <c r="F13" i="28"/>
  <c r="H13" i="28" s="1"/>
  <c r="H22" i="18"/>
  <c r="H40" i="18" s="1"/>
  <c r="I4" i="28"/>
  <c r="J14" i="12"/>
  <c r="E7" i="46" s="1"/>
  <c r="D14" i="34"/>
  <c r="L22" i="18"/>
  <c r="K22" i="18" s="1"/>
  <c r="K39" i="18"/>
  <c r="O16" i="12"/>
  <c r="I22" i="42" s="1"/>
  <c r="R16" i="12"/>
  <c r="L22" i="42" s="1"/>
  <c r="I29" i="14"/>
  <c r="L34" i="12"/>
  <c r="D16" i="34"/>
  <c r="K16" i="12"/>
  <c r="F33" i="46" s="1"/>
  <c r="H14" i="14"/>
  <c r="G29" i="14" s="1"/>
  <c r="G22" i="18"/>
  <c r="I40" i="18"/>
  <c r="I27" i="14"/>
  <c r="O60" i="14"/>
  <c r="G20" i="23" s="1"/>
  <c r="H20" i="23" s="1"/>
  <c r="I32" i="28"/>
  <c r="G42" i="18"/>
  <c r="H42" i="18"/>
  <c r="K41" i="18"/>
  <c r="F15" i="28"/>
  <c r="H15" i="28" s="1"/>
  <c r="O18" i="12"/>
  <c r="I25" i="42" s="1"/>
  <c r="H41" i="14"/>
  <c r="J26" i="28"/>
  <c r="I26" i="28"/>
  <c r="I31" i="14"/>
  <c r="H17" i="34"/>
  <c r="I38" i="28"/>
  <c r="J38" i="28"/>
  <c r="H16" i="14"/>
  <c r="G31" i="14" s="1"/>
  <c r="R18" i="12"/>
  <c r="L25" i="42" s="1"/>
  <c r="G4" i="31"/>
  <c r="K17" i="12"/>
  <c r="F9" i="46" s="1"/>
  <c r="L35" i="12"/>
  <c r="D17" i="34"/>
  <c r="J17" i="12"/>
  <c r="E9" i="46" s="1"/>
  <c r="O25" i="18"/>
  <c r="H25" i="18"/>
  <c r="G25" i="18"/>
  <c r="I43" i="18"/>
  <c r="O55" i="14"/>
  <c r="G15" i="23" s="1"/>
  <c r="H15" i="23" s="1"/>
  <c r="M55" i="14"/>
  <c r="E15" i="23" s="1"/>
  <c r="F15" i="23" s="1"/>
  <c r="I30" i="28"/>
  <c r="J30" i="28"/>
  <c r="K18" i="12"/>
  <c r="F27" i="46" s="1"/>
  <c r="D18" i="34"/>
  <c r="L36" i="12"/>
  <c r="G41" i="18"/>
  <c r="U4" i="21"/>
  <c r="S4" i="21"/>
  <c r="H41" i="18"/>
  <c r="G39" i="18"/>
  <c r="S2" i="21"/>
  <c r="I24" i="28"/>
  <c r="J24" i="28"/>
  <c r="I40" i="28"/>
  <c r="J40" i="28"/>
  <c r="S9" i="21"/>
  <c r="G45" i="18"/>
  <c r="N9" i="21"/>
  <c r="B19" i="34"/>
  <c r="J37" i="12"/>
  <c r="E5" i="28"/>
  <c r="J23" i="18"/>
  <c r="K23" i="18"/>
  <c r="K26" i="18"/>
  <c r="J26" i="18"/>
  <c r="C19" i="34"/>
  <c r="F5" i="28"/>
  <c r="P9" i="21"/>
  <c r="K37" i="12"/>
  <c r="K24" i="18"/>
  <c r="J24" i="18"/>
  <c r="E17" i="34"/>
  <c r="E19" i="28"/>
  <c r="J25" i="18"/>
  <c r="K25" i="18"/>
  <c r="H45" i="18"/>
  <c r="U9" i="21"/>
  <c r="J6" i="28"/>
  <c r="I6" i="28"/>
  <c r="F17" i="34"/>
  <c r="F19" i="28"/>
  <c r="H25" i="46" l="1"/>
  <c r="F26" i="46"/>
  <c r="H26" i="46" s="1"/>
  <c r="H31" i="46"/>
  <c r="F32" i="46"/>
  <c r="H32" i="46" s="1"/>
  <c r="H33" i="46"/>
  <c r="F34" i="46"/>
  <c r="H34" i="46" s="1"/>
  <c r="H7" i="46"/>
  <c r="F8" i="46"/>
  <c r="H8" i="46" s="1"/>
  <c r="F4" i="46"/>
  <c r="H4" i="46" s="1"/>
  <c r="H3" i="46"/>
  <c r="G25" i="46"/>
  <c r="E26" i="46"/>
  <c r="G26" i="46" s="1"/>
  <c r="H23" i="46"/>
  <c r="F24" i="46"/>
  <c r="H24" i="46" s="1"/>
  <c r="E4" i="46"/>
  <c r="G4" i="46" s="1"/>
  <c r="G3" i="46"/>
  <c r="H29" i="46"/>
  <c r="F30" i="46"/>
  <c r="H30" i="46" s="1"/>
  <c r="G7" i="46"/>
  <c r="E8" i="46"/>
  <c r="G8" i="46" s="1"/>
  <c r="F28" i="46"/>
  <c r="H28" i="46" s="1"/>
  <c r="H27" i="46"/>
  <c r="H9" i="46"/>
  <c r="F10" i="46"/>
  <c r="H10" i="46" s="1"/>
  <c r="G9" i="46"/>
  <c r="E10" i="46"/>
  <c r="G10" i="46" s="1"/>
  <c r="G33" i="46"/>
  <c r="E34" i="46"/>
  <c r="G34" i="46" s="1"/>
  <c r="E28" i="46"/>
  <c r="G28" i="46" s="1"/>
  <c r="G27" i="46"/>
  <c r="G23" i="46"/>
  <c r="E24" i="46"/>
  <c r="G24" i="46" s="1"/>
  <c r="G19" i="44"/>
  <c r="H15" i="44"/>
  <c r="G11" i="44"/>
  <c r="F36" i="44"/>
  <c r="H36" i="44" s="1"/>
  <c r="G13" i="44"/>
  <c r="G31" i="44"/>
  <c r="F38" i="44"/>
  <c r="H38" i="44" s="1"/>
  <c r="F20" i="44"/>
  <c r="H20" i="44" s="1"/>
  <c r="H13" i="44"/>
  <c r="E18" i="44"/>
  <c r="G18" i="44" s="1"/>
  <c r="E42" i="44"/>
  <c r="G42" i="44" s="1"/>
  <c r="G39" i="44"/>
  <c r="H5" i="44"/>
  <c r="F40" i="44"/>
  <c r="H40" i="44" s="1"/>
  <c r="H11" i="44"/>
  <c r="E23" i="44"/>
  <c r="G23" i="44" s="1"/>
  <c r="F27" i="44"/>
  <c r="F28" i="44" s="1"/>
  <c r="H28" i="44" s="1"/>
  <c r="F25" i="44"/>
  <c r="F26" i="44" s="1"/>
  <c r="H26" i="44" s="1"/>
  <c r="E25" i="44"/>
  <c r="E26" i="44" s="1"/>
  <c r="G26" i="44" s="1"/>
  <c r="F23" i="44"/>
  <c r="F24" i="44" s="1"/>
  <c r="H24" i="44" s="1"/>
  <c r="E27" i="44"/>
  <c r="E28" i="44" s="1"/>
  <c r="G28" i="44" s="1"/>
  <c r="E3" i="44"/>
  <c r="E4" i="44" s="1"/>
  <c r="G4" i="44" s="1"/>
  <c r="E33" i="44"/>
  <c r="E34" i="44" s="1"/>
  <c r="G34" i="44" s="1"/>
  <c r="F7" i="44"/>
  <c r="H7" i="44" s="1"/>
  <c r="F3" i="44"/>
  <c r="F4" i="44" s="1"/>
  <c r="H4" i="44" s="1"/>
  <c r="G29" i="44"/>
  <c r="G35" i="44"/>
  <c r="F31" i="44"/>
  <c r="H31" i="44" s="1"/>
  <c r="F33" i="44"/>
  <c r="H33" i="44" s="1"/>
  <c r="E7" i="44"/>
  <c r="G7" i="44" s="1"/>
  <c r="F29" i="44"/>
  <c r="F30" i="44" s="1"/>
  <c r="H30" i="44" s="1"/>
  <c r="F9" i="44"/>
  <c r="F10" i="44" s="1"/>
  <c r="H10" i="44" s="1"/>
  <c r="G5" i="44"/>
  <c r="G15" i="44"/>
  <c r="E9" i="44"/>
  <c r="G9" i="44" s="1"/>
  <c r="F18" i="44"/>
  <c r="H18" i="44" s="1"/>
  <c r="M13" i="12"/>
  <c r="G23" i="42" s="1"/>
  <c r="G14" i="40"/>
  <c r="N13" i="12"/>
  <c r="H23" i="42" s="1"/>
  <c r="G14" i="39"/>
  <c r="G13" i="34"/>
  <c r="E25" i="28"/>
  <c r="G25" i="28" s="1"/>
  <c r="C13" i="34"/>
  <c r="F23" i="28"/>
  <c r="H23" i="28" s="1"/>
  <c r="P2" i="21"/>
  <c r="K31" i="12"/>
  <c r="C30" i="34" s="1"/>
  <c r="N4" i="21"/>
  <c r="C14" i="40"/>
  <c r="J31" i="12"/>
  <c r="B30" i="34" s="1"/>
  <c r="B16" i="40"/>
  <c r="K33" i="12"/>
  <c r="C32" i="34" s="1"/>
  <c r="B15" i="34"/>
  <c r="C14" i="39"/>
  <c r="D24" i="42"/>
  <c r="B16" i="39"/>
  <c r="U2" i="21"/>
  <c r="D23" i="42"/>
  <c r="B14" i="40"/>
  <c r="B14" i="39"/>
  <c r="N2" i="21"/>
  <c r="E23" i="42"/>
  <c r="E23" i="28"/>
  <c r="G23" i="28" s="1"/>
  <c r="B13" i="34"/>
  <c r="N21" i="18"/>
  <c r="E18" i="28"/>
  <c r="G18" i="28" s="1"/>
  <c r="F31" i="28"/>
  <c r="F32" i="28" s="1"/>
  <c r="H32" i="28" s="1"/>
  <c r="H17" i="28"/>
  <c r="F29" i="28"/>
  <c r="H29" i="28" s="1"/>
  <c r="J21" i="18"/>
  <c r="C15" i="34"/>
  <c r="C16" i="39"/>
  <c r="J14" i="39"/>
  <c r="N15" i="12"/>
  <c r="H24" i="42" s="1"/>
  <c r="M15" i="12"/>
  <c r="G24" i="42" s="1"/>
  <c r="G16" i="39"/>
  <c r="G16" i="40"/>
  <c r="G15" i="34"/>
  <c r="L19" i="38"/>
  <c r="B6" i="36" s="1"/>
  <c r="H39" i="28"/>
  <c r="P4" i="21"/>
  <c r="J33" i="12"/>
  <c r="B32" i="34" s="1"/>
  <c r="J15" i="34"/>
  <c r="F25" i="28"/>
  <c r="H25" i="28" s="1"/>
  <c r="C16" i="40"/>
  <c r="E24" i="42"/>
  <c r="E3" i="28"/>
  <c r="G3" i="28" s="1"/>
  <c r="J16" i="40"/>
  <c r="J16" i="39"/>
  <c r="P13" i="12"/>
  <c r="J23" i="42" s="1"/>
  <c r="P15" i="12"/>
  <c r="H16" i="40" s="1"/>
  <c r="F36" i="28"/>
  <c r="H36" i="28" s="1"/>
  <c r="Q15" i="12"/>
  <c r="K24" i="42" s="1"/>
  <c r="G11" i="28"/>
  <c r="H37" i="28"/>
  <c r="B20" i="34"/>
  <c r="E32" i="28"/>
  <c r="G32" i="28" s="1"/>
  <c r="J38" i="12"/>
  <c r="B37" i="34" s="1"/>
  <c r="F12" i="28"/>
  <c r="H12" i="28" s="1"/>
  <c r="B21" i="40"/>
  <c r="G35" i="28"/>
  <c r="Q13" i="12"/>
  <c r="K23" i="42" s="1"/>
  <c r="N22" i="18"/>
  <c r="N10" i="21"/>
  <c r="B21" i="39"/>
  <c r="G46" i="18"/>
  <c r="C21" i="39"/>
  <c r="C20" i="34"/>
  <c r="C21" i="40"/>
  <c r="P10" i="21"/>
  <c r="F3" i="28"/>
  <c r="F4" i="28" s="1"/>
  <c r="H4" i="28" s="1"/>
  <c r="G29" i="28"/>
  <c r="M26" i="18"/>
  <c r="K38" i="12"/>
  <c r="C37" i="34" s="1"/>
  <c r="J14" i="40"/>
  <c r="N27" i="18"/>
  <c r="G41" i="28"/>
  <c r="H46" i="18"/>
  <c r="G39" i="28"/>
  <c r="E21" i="42"/>
  <c r="J13" i="34"/>
  <c r="M23" i="18"/>
  <c r="E22" i="42"/>
  <c r="D19" i="42"/>
  <c r="D18" i="42"/>
  <c r="D21" i="42"/>
  <c r="M24" i="18"/>
  <c r="E19" i="42"/>
  <c r="E25" i="42"/>
  <c r="E18" i="42"/>
  <c r="K36" i="12"/>
  <c r="C35" i="34" s="1"/>
  <c r="D25" i="42"/>
  <c r="N6" i="21"/>
  <c r="D22" i="42"/>
  <c r="E27" i="28"/>
  <c r="G27" i="28" s="1"/>
  <c r="N8" i="21"/>
  <c r="B18" i="34"/>
  <c r="G13" i="28"/>
  <c r="G15" i="28"/>
  <c r="B15" i="39"/>
  <c r="B15" i="40"/>
  <c r="P16" i="12"/>
  <c r="J17" i="40"/>
  <c r="J17" i="39"/>
  <c r="B17" i="39"/>
  <c r="B17" i="40"/>
  <c r="C19" i="40"/>
  <c r="C19" i="39"/>
  <c r="B16" i="34"/>
  <c r="P18" i="12"/>
  <c r="J25" i="42" s="1"/>
  <c r="J19" i="40"/>
  <c r="J19" i="39"/>
  <c r="E33" i="28"/>
  <c r="G33" i="28" s="1"/>
  <c r="B18" i="40"/>
  <c r="B18" i="39"/>
  <c r="G19" i="40"/>
  <c r="G19" i="39"/>
  <c r="G17" i="40"/>
  <c r="G17" i="39"/>
  <c r="C18" i="40"/>
  <c r="C18" i="39"/>
  <c r="K34" i="12"/>
  <c r="C33" i="34" s="1"/>
  <c r="F33" i="28"/>
  <c r="F34" i="28" s="1"/>
  <c r="H34" i="28" s="1"/>
  <c r="C17" i="39"/>
  <c r="C17" i="40"/>
  <c r="F7" i="28"/>
  <c r="F8" i="28" s="1"/>
  <c r="H8" i="28" s="1"/>
  <c r="C15" i="40"/>
  <c r="C15" i="39"/>
  <c r="B19" i="40"/>
  <c r="B19" i="39"/>
  <c r="F6" i="33"/>
  <c r="U13" i="12"/>
  <c r="O23" i="42" s="1"/>
  <c r="D54" i="28"/>
  <c r="F53" i="28"/>
  <c r="J53" i="28" s="1"/>
  <c r="J54" i="28" s="1"/>
  <c r="U21" i="18"/>
  <c r="R21" i="18" s="1"/>
  <c r="J61" i="28"/>
  <c r="J62" i="28" s="1"/>
  <c r="S28" i="18"/>
  <c r="P28" i="18" s="1"/>
  <c r="S21" i="18"/>
  <c r="P21" i="18" s="1"/>
  <c r="E54" i="28"/>
  <c r="G53" i="28"/>
  <c r="G54" i="28" s="1"/>
  <c r="F57" i="28"/>
  <c r="H57" i="28" s="1"/>
  <c r="H58" i="28" s="1"/>
  <c r="S13" i="12"/>
  <c r="M23" i="42" s="1"/>
  <c r="U26" i="18"/>
  <c r="R26" i="18" s="1"/>
  <c r="U18" i="12"/>
  <c r="O25" i="42" s="1"/>
  <c r="D58" i="28"/>
  <c r="D72" i="28"/>
  <c r="F67" i="28"/>
  <c r="F68" i="28" s="1"/>
  <c r="F55" i="28"/>
  <c r="F49" i="28"/>
  <c r="F50" i="28" s="1"/>
  <c r="E66" i="28"/>
  <c r="U14" i="12"/>
  <c r="O21" i="42" s="1"/>
  <c r="E67" i="28"/>
  <c r="E68" i="28" s="1"/>
  <c r="E71" i="28"/>
  <c r="G71" i="28" s="1"/>
  <c r="F62" i="28"/>
  <c r="D62" i="28"/>
  <c r="D66" i="28"/>
  <c r="F65" i="28"/>
  <c r="H65" i="28" s="1"/>
  <c r="H66" i="28" s="1"/>
  <c r="H61" i="28"/>
  <c r="H62" i="28" s="1"/>
  <c r="E61" i="28"/>
  <c r="G61" i="28" s="1"/>
  <c r="I61" i="28" s="1"/>
  <c r="I62" i="28" s="1"/>
  <c r="D52" i="28"/>
  <c r="S20" i="12"/>
  <c r="M19" i="42" s="1"/>
  <c r="U27" i="18"/>
  <c r="R27" i="18" s="1"/>
  <c r="D70" i="28"/>
  <c r="U17" i="12"/>
  <c r="O18" i="42" s="1"/>
  <c r="F69" i="28"/>
  <c r="E51" i="28"/>
  <c r="S17" i="12" s="1"/>
  <c r="M18" i="42" s="1"/>
  <c r="G69" i="28"/>
  <c r="I69" i="28" s="1"/>
  <c r="I70" i="28" s="1"/>
  <c r="F51" i="28"/>
  <c r="U20" i="12"/>
  <c r="O19" i="42" s="1"/>
  <c r="U28" i="18"/>
  <c r="R28" i="18" s="1"/>
  <c r="D64" i="28"/>
  <c r="U24" i="18" s="1"/>
  <c r="R24" i="18" s="1"/>
  <c r="E47" i="28"/>
  <c r="E55" i="28"/>
  <c r="G55" i="28" s="1"/>
  <c r="G45" i="28"/>
  <c r="I45" i="28" s="1"/>
  <c r="U19" i="12"/>
  <c r="O20" i="42" s="1"/>
  <c r="E63" i="28"/>
  <c r="G63" i="28" s="1"/>
  <c r="E46" i="28"/>
  <c r="G46" i="28" s="1"/>
  <c r="I46" i="28" s="1"/>
  <c r="D56" i="28"/>
  <c r="D48" i="28"/>
  <c r="E49" i="28"/>
  <c r="F45" i="28"/>
  <c r="T20" i="12" s="1"/>
  <c r="N19" i="42" s="1"/>
  <c r="F59" i="28"/>
  <c r="U15" i="12"/>
  <c r="O24" i="42" s="1"/>
  <c r="D46" i="28"/>
  <c r="U22" i="18"/>
  <c r="R22" i="18" s="1"/>
  <c r="E59" i="28"/>
  <c r="E60" i="28" s="1"/>
  <c r="G16" i="34"/>
  <c r="P3" i="21"/>
  <c r="K32" i="12"/>
  <c r="C14" i="34"/>
  <c r="F14" i="28"/>
  <c r="H14" i="28" s="1"/>
  <c r="U3" i="21"/>
  <c r="M16" i="12"/>
  <c r="G22" i="42" s="1"/>
  <c r="N16" i="12"/>
  <c r="H22" i="42" s="1"/>
  <c r="P6" i="21"/>
  <c r="C16" i="34"/>
  <c r="J22" i="18"/>
  <c r="E7" i="28"/>
  <c r="J32" i="12"/>
  <c r="B14" i="34"/>
  <c r="N3" i="21"/>
  <c r="J16" i="34"/>
  <c r="Q18" i="12"/>
  <c r="K25" i="42" s="1"/>
  <c r="J34" i="12"/>
  <c r="B33" i="34" s="1"/>
  <c r="Q16" i="12"/>
  <c r="K22" i="42" s="1"/>
  <c r="G40" i="18"/>
  <c r="S3" i="21"/>
  <c r="F16" i="28"/>
  <c r="H16" i="28" s="1"/>
  <c r="J18" i="34"/>
  <c r="M18" i="12"/>
  <c r="G25" i="42" s="1"/>
  <c r="N18" i="12"/>
  <c r="H25" i="42" s="1"/>
  <c r="G18" i="34"/>
  <c r="G5" i="31"/>
  <c r="S7" i="21"/>
  <c r="H43" i="18"/>
  <c r="U7" i="21"/>
  <c r="G43" i="18"/>
  <c r="N25" i="18"/>
  <c r="M25" i="18"/>
  <c r="C17" i="34"/>
  <c r="F9" i="28"/>
  <c r="J35" i="12"/>
  <c r="P7" i="21"/>
  <c r="G27" i="13"/>
  <c r="B24" i="25" s="1"/>
  <c r="N7" i="21"/>
  <c r="G28" i="13"/>
  <c r="D24" i="25" s="1"/>
  <c r="B17" i="34"/>
  <c r="K35" i="12"/>
  <c r="E9" i="28"/>
  <c r="P8" i="21"/>
  <c r="C18" i="34"/>
  <c r="J36" i="12"/>
  <c r="F27" i="28"/>
  <c r="G57" i="28"/>
  <c r="S26" i="18"/>
  <c r="P26" i="18" s="1"/>
  <c r="S18" i="12"/>
  <c r="M25" i="42" s="1"/>
  <c r="E58" i="28"/>
  <c r="F6" i="28"/>
  <c r="H6" i="28" s="1"/>
  <c r="H5" i="28"/>
  <c r="J71" i="28"/>
  <c r="J72" i="28" s="1"/>
  <c r="F72" i="28"/>
  <c r="H71" i="28"/>
  <c r="H72" i="28" s="1"/>
  <c r="H19" i="28"/>
  <c r="F20" i="28"/>
  <c r="H20" i="28" s="1"/>
  <c r="F64" i="28"/>
  <c r="T24" i="18"/>
  <c r="Q24" i="18" s="1"/>
  <c r="T16" i="12"/>
  <c r="N22" i="42" s="1"/>
  <c r="H63" i="28"/>
  <c r="H64" i="28" s="1"/>
  <c r="J63" i="28"/>
  <c r="J64" i="28" s="1"/>
  <c r="C36" i="34"/>
  <c r="I65" i="28"/>
  <c r="I66" i="28" s="1"/>
  <c r="G66" i="28"/>
  <c r="H47" i="28"/>
  <c r="T27" i="18"/>
  <c r="Q27" i="18" s="1"/>
  <c r="F48" i="28"/>
  <c r="T19" i="12"/>
  <c r="N20" i="42" s="1"/>
  <c r="J47" i="28"/>
  <c r="E20" i="28"/>
  <c r="G20" i="28" s="1"/>
  <c r="G19" i="28"/>
  <c r="B36" i="34"/>
  <c r="G5" i="28"/>
  <c r="E6" i="28"/>
  <c r="G6" i="28" s="1"/>
  <c r="G33" i="44" l="1"/>
  <c r="H9" i="44"/>
  <c r="E10" i="44"/>
  <c r="G10" i="44" s="1"/>
  <c r="G27" i="44"/>
  <c r="G3" i="44"/>
  <c r="E8" i="44"/>
  <c r="G8" i="44" s="1"/>
  <c r="H23" i="44"/>
  <c r="H29" i="44"/>
  <c r="F32" i="44"/>
  <c r="H32" i="44" s="1"/>
  <c r="E24" i="44"/>
  <c r="G24" i="44" s="1"/>
  <c r="H3" i="44"/>
  <c r="H25" i="44"/>
  <c r="G25" i="44"/>
  <c r="H27" i="44"/>
  <c r="F8" i="44"/>
  <c r="H8" i="44" s="1"/>
  <c r="F34" i="44"/>
  <c r="H34" i="44" s="1"/>
  <c r="E13" i="34"/>
  <c r="E14" i="39"/>
  <c r="E14" i="40"/>
  <c r="E26" i="28"/>
  <c r="G26" i="28" s="1"/>
  <c r="F24" i="28"/>
  <c r="H24" i="28" s="1"/>
  <c r="F14" i="39"/>
  <c r="F14" i="40"/>
  <c r="F13" i="34"/>
  <c r="E24" i="28"/>
  <c r="G24" i="28" s="1"/>
  <c r="H31" i="28"/>
  <c r="F30" i="28"/>
  <c r="H30" i="28" s="1"/>
  <c r="F26" i="28"/>
  <c r="H26" i="28" s="1"/>
  <c r="F15" i="34"/>
  <c r="E16" i="39"/>
  <c r="E15" i="34"/>
  <c r="E16" i="40"/>
  <c r="F16" i="40"/>
  <c r="H13" i="34"/>
  <c r="F16" i="39"/>
  <c r="E4" i="28"/>
  <c r="G4" i="28" s="1"/>
  <c r="H16" i="39"/>
  <c r="I16" i="39"/>
  <c r="I16" i="40"/>
  <c r="I15" i="34"/>
  <c r="H14" i="40"/>
  <c r="J24" i="42"/>
  <c r="I14" i="40"/>
  <c r="H15" i="34"/>
  <c r="H14" i="39"/>
  <c r="I14" i="39"/>
  <c r="I13" i="34"/>
  <c r="H3" i="28"/>
  <c r="H16" i="34"/>
  <c r="J22" i="42"/>
  <c r="E28" i="28"/>
  <c r="G28" i="28" s="1"/>
  <c r="H33" i="28"/>
  <c r="E34" i="28"/>
  <c r="G34" i="28" s="1"/>
  <c r="H7" i="28"/>
  <c r="I19" i="40"/>
  <c r="I19" i="39"/>
  <c r="H19" i="40"/>
  <c r="H19" i="39"/>
  <c r="F16" i="34"/>
  <c r="F17" i="40"/>
  <c r="F17" i="39"/>
  <c r="I16" i="34"/>
  <c r="I17" i="40"/>
  <c r="I17" i="39"/>
  <c r="E17" i="40"/>
  <c r="E17" i="39"/>
  <c r="F19" i="40"/>
  <c r="F19" i="39"/>
  <c r="E18" i="34"/>
  <c r="E19" i="40"/>
  <c r="E19" i="39"/>
  <c r="H17" i="40"/>
  <c r="H17" i="39"/>
  <c r="H18" i="34"/>
  <c r="M21" i="40"/>
  <c r="K21" i="40"/>
  <c r="M19" i="40"/>
  <c r="K19" i="40"/>
  <c r="M16" i="40"/>
  <c r="M20" i="40"/>
  <c r="M15" i="40"/>
  <c r="L20" i="40"/>
  <c r="L21" i="40"/>
  <c r="K18" i="40"/>
  <c r="M18" i="40"/>
  <c r="M14" i="40"/>
  <c r="K14" i="40"/>
  <c r="L17" i="40"/>
  <c r="K19" i="39"/>
  <c r="L17" i="39"/>
  <c r="L20" i="39"/>
  <c r="M21" i="39"/>
  <c r="K21" i="39"/>
  <c r="K13" i="34"/>
  <c r="K14" i="39"/>
  <c r="L21" i="39"/>
  <c r="M14" i="39"/>
  <c r="M18" i="34"/>
  <c r="M19" i="39"/>
  <c r="M16" i="39"/>
  <c r="M19" i="34"/>
  <c r="M20" i="39"/>
  <c r="M15" i="39"/>
  <c r="K18" i="39"/>
  <c r="M17" i="34"/>
  <c r="M18" i="39"/>
  <c r="M13" i="34"/>
  <c r="H53" i="28"/>
  <c r="H54" i="28" s="1"/>
  <c r="T21" i="18"/>
  <c r="Q21" i="18" s="1"/>
  <c r="F54" i="28"/>
  <c r="T13" i="12"/>
  <c r="N23" i="42" s="1"/>
  <c r="J59" i="28"/>
  <c r="J60" i="28" s="1"/>
  <c r="S19" i="12"/>
  <c r="M20" i="42" s="1"/>
  <c r="H69" i="28"/>
  <c r="H70" i="28" s="1"/>
  <c r="J51" i="28"/>
  <c r="J52" i="28" s="1"/>
  <c r="G49" i="28"/>
  <c r="G50" i="28" s="1"/>
  <c r="T23" i="18"/>
  <c r="Q23" i="18" s="1"/>
  <c r="T26" i="18"/>
  <c r="Q26" i="18" s="1"/>
  <c r="T18" i="12"/>
  <c r="N25" i="42" s="1"/>
  <c r="J57" i="28"/>
  <c r="J58" i="28" s="1"/>
  <c r="I53" i="28"/>
  <c r="I54" i="28" s="1"/>
  <c r="F58" i="28"/>
  <c r="F60" i="28"/>
  <c r="J67" i="28"/>
  <c r="J68" i="28" s="1"/>
  <c r="J55" i="28"/>
  <c r="J56" i="28" s="1"/>
  <c r="E72" i="28"/>
  <c r="T14" i="12"/>
  <c r="N21" i="42" s="1"/>
  <c r="H67" i="28"/>
  <c r="H68" i="28" s="1"/>
  <c r="H55" i="28"/>
  <c r="H56" i="28" s="1"/>
  <c r="J49" i="28"/>
  <c r="J50" i="28" s="1"/>
  <c r="F56" i="28"/>
  <c r="E56" i="28"/>
  <c r="T22" i="18"/>
  <c r="Q22" i="18" s="1"/>
  <c r="T15" i="12"/>
  <c r="N24" i="42" s="1"/>
  <c r="H49" i="28"/>
  <c r="H50" i="28" s="1"/>
  <c r="M14" i="34"/>
  <c r="G67" i="28"/>
  <c r="G68" i="28" s="1"/>
  <c r="F66" i="28"/>
  <c r="J65" i="28"/>
  <c r="J66" i="28" s="1"/>
  <c r="E50" i="28"/>
  <c r="G62" i="28"/>
  <c r="E62" i="28"/>
  <c r="S14" i="12"/>
  <c r="M21" i="42" s="1"/>
  <c r="S22" i="18"/>
  <c r="P22" i="18" s="1"/>
  <c r="K20" i="34"/>
  <c r="J69" i="28"/>
  <c r="J70" i="28" s="1"/>
  <c r="E64" i="28"/>
  <c r="H51" i="28"/>
  <c r="H52" i="28" s="1"/>
  <c r="M20" i="34"/>
  <c r="M15" i="34"/>
  <c r="T17" i="12"/>
  <c r="N18" i="42" s="1"/>
  <c r="S16" i="12"/>
  <c r="M22" i="42" s="1"/>
  <c r="F70" i="28"/>
  <c r="U16" i="12"/>
  <c r="O22" i="42" s="1"/>
  <c r="E48" i="28"/>
  <c r="G48" i="28" s="1"/>
  <c r="I48" i="28" s="1"/>
  <c r="G70" i="28"/>
  <c r="G59" i="28"/>
  <c r="I59" i="28" s="1"/>
  <c r="I60" i="28" s="1"/>
  <c r="H59" i="28"/>
  <c r="H60" i="28" s="1"/>
  <c r="S27" i="18"/>
  <c r="P27" i="18" s="1"/>
  <c r="T25" i="18"/>
  <c r="Q25" i="18" s="1"/>
  <c r="K17" i="34"/>
  <c r="L20" i="34"/>
  <c r="E52" i="28"/>
  <c r="S25" i="18"/>
  <c r="P25" i="18" s="1"/>
  <c r="G51" i="28"/>
  <c r="I51" i="28" s="1"/>
  <c r="I52" i="28" s="1"/>
  <c r="F52" i="28"/>
  <c r="F46" i="28"/>
  <c r="J46" i="28" s="1"/>
  <c r="S23" i="18"/>
  <c r="P23" i="18" s="1"/>
  <c r="H45" i="28"/>
  <c r="S15" i="12"/>
  <c r="M24" i="42" s="1"/>
  <c r="S24" i="18"/>
  <c r="P24" i="18" s="1"/>
  <c r="G47" i="28"/>
  <c r="I47" i="28" s="1"/>
  <c r="J45" i="28"/>
  <c r="T28" i="18"/>
  <c r="Q28" i="18" s="1"/>
  <c r="C31" i="34"/>
  <c r="E16" i="34"/>
  <c r="B31" i="34"/>
  <c r="I18" i="34"/>
  <c r="G7" i="28"/>
  <c r="E8" i="28"/>
  <c r="G8" i="28" s="1"/>
  <c r="F18" i="34"/>
  <c r="G6" i="31"/>
  <c r="C34" i="34"/>
  <c r="F10" i="28"/>
  <c r="H10" i="28" s="1"/>
  <c r="H9" i="28"/>
  <c r="E10" i="28"/>
  <c r="G10" i="28" s="1"/>
  <c r="G9" i="28"/>
  <c r="B34" i="34"/>
  <c r="B35" i="34"/>
  <c r="H27" i="28"/>
  <c r="F28" i="28"/>
  <c r="H28" i="28" s="1"/>
  <c r="L16" i="34"/>
  <c r="G58" i="28"/>
  <c r="I57" i="28"/>
  <c r="I58" i="28" s="1"/>
  <c r="L19" i="34"/>
  <c r="J48" i="28"/>
  <c r="H48" i="28"/>
  <c r="G56" i="28"/>
  <c r="I55" i="28"/>
  <c r="I56" i="28" s="1"/>
  <c r="I63" i="28"/>
  <c r="I64" i="28" s="1"/>
  <c r="G64" i="28"/>
  <c r="K18" i="34"/>
  <c r="G72" i="28"/>
  <c r="I71" i="28"/>
  <c r="I72" i="28" s="1"/>
  <c r="K16" i="40" l="1"/>
  <c r="M17" i="40"/>
  <c r="L15" i="40"/>
  <c r="L19" i="40"/>
  <c r="L14" i="40"/>
  <c r="K20" i="40"/>
  <c r="K17" i="40"/>
  <c r="L18" i="40"/>
  <c r="K15" i="40"/>
  <c r="L16" i="40"/>
  <c r="L14" i="39"/>
  <c r="L13" i="34"/>
  <c r="K17" i="39"/>
  <c r="M17" i="39"/>
  <c r="K15" i="34"/>
  <c r="K16" i="39"/>
  <c r="L18" i="39"/>
  <c r="K14" i="34"/>
  <c r="K15" i="39"/>
  <c r="L14" i="34"/>
  <c r="L15" i="39"/>
  <c r="K20" i="39"/>
  <c r="L16" i="39"/>
  <c r="L19" i="39"/>
  <c r="I49" i="28"/>
  <c r="I50" i="28" s="1"/>
  <c r="K19" i="34"/>
  <c r="I67" i="28"/>
  <c r="I68" i="28" s="1"/>
  <c r="L18" i="34"/>
  <c r="L15" i="34"/>
  <c r="G60" i="28"/>
  <c r="K16" i="34"/>
  <c r="L17" i="34"/>
  <c r="M16" i="34"/>
  <c r="G52" i="28"/>
  <c r="H46" i="28"/>
  <c r="G7" i="31"/>
  <c r="G8" i="31" l="1"/>
  <c r="G9" i="31" l="1"/>
  <c r="G10" i="31" l="1"/>
  <c r="G11" i="31" l="1"/>
  <c r="G12" i="31" l="1"/>
  <c r="G13" i="31" l="1"/>
  <c r="G14" i="31" l="1"/>
  <c r="G15" i="31" l="1"/>
  <c r="G16" i="31"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<sst xmlns="http://schemas.openxmlformats.org/spreadsheetml/2006/main" count="2694" uniqueCount="575">
  <si>
    <t>Record Indicator</t>
  </si>
  <si>
    <t>CCY 1</t>
  </si>
  <si>
    <t>CCY 2</t>
  </si>
  <si>
    <t>MID</t>
  </si>
  <si>
    <t>TTB</t>
  </si>
  <si>
    <t>TTS</t>
  </si>
  <si>
    <t>CNB</t>
  </si>
  <si>
    <t>CNS</t>
  </si>
  <si>
    <t>STB</t>
  </si>
  <si>
    <t>STS</t>
  </si>
  <si>
    <t>C</t>
  </si>
  <si>
    <t>EUR</t>
  </si>
  <si>
    <t>USD</t>
  </si>
  <si>
    <t>T</t>
  </si>
  <si>
    <t>GBP</t>
  </si>
  <si>
    <t>BWP</t>
  </si>
  <si>
    <t>ZAR</t>
  </si>
  <si>
    <t>AUD</t>
  </si>
  <si>
    <t>CAD</t>
  </si>
  <si>
    <t>CHF</t>
  </si>
  <si>
    <t>CNY</t>
  </si>
  <si>
    <t>INR</t>
  </si>
  <si>
    <t>JPY</t>
  </si>
  <si>
    <t>KES</t>
  </si>
  <si>
    <t>MWK</t>
  </si>
  <si>
    <t>SEK</t>
  </si>
  <si>
    <t>ZMW</t>
  </si>
  <si>
    <t>ZWL</t>
  </si>
  <si>
    <t>ZWG</t>
  </si>
  <si>
    <t xml:space="preserve"> </t>
  </si>
  <si>
    <t xml:space="preserve">Foreign Currency Exchange rates </t>
  </si>
  <si>
    <t>*CONVENTIONAL QUOTES</t>
  </si>
  <si>
    <t>USD CROSS RATES</t>
  </si>
  <si>
    <t>GBP CROSS RATES</t>
  </si>
  <si>
    <t>EUR CROSS RATES</t>
  </si>
  <si>
    <t>ZWG CROSS RATES (WBWS)</t>
  </si>
  <si>
    <t>Currency</t>
  </si>
  <si>
    <t>Buy</t>
  </si>
  <si>
    <t xml:space="preserve">Sell </t>
  </si>
  <si>
    <t>Mid</t>
  </si>
  <si>
    <t xml:space="preserve">Under the conventional quotes, the USD is the base currency in all instances except for the following currencies, EUR, GBP, AUD and BWP. 
</t>
  </si>
  <si>
    <t>Other European 
Countries Mid-rates</t>
  </si>
  <si>
    <t>Other Asian
Countries Mid-rates</t>
  </si>
  <si>
    <t>COMESA Mid-Rates</t>
  </si>
  <si>
    <t>INTERBANK RATE</t>
  </si>
  <si>
    <t>BUREAU DE CHANGE</t>
  </si>
  <si>
    <t>**For these Please call
 Treasury</t>
  </si>
  <si>
    <t>USD/ZWG</t>
  </si>
  <si>
    <t>USD/ZWG (RTGS$)</t>
  </si>
  <si>
    <t>EUROPE</t>
  </si>
  <si>
    <t>ASIA</t>
  </si>
  <si>
    <t>AFRICA</t>
  </si>
  <si>
    <t xml:space="preserve">MONEY MARKET INDICATIVE RATES </t>
  </si>
  <si>
    <t>SOFR (USD)</t>
  </si>
  <si>
    <t xml:space="preserve">ZWG MONEY MARKET INDICATIVE RATES </t>
  </si>
  <si>
    <t xml:space="preserve">USD MONEY MARKET INDICATIVE RATES </t>
  </si>
  <si>
    <t>1 Month</t>
  </si>
  <si>
    <t>3 Months</t>
  </si>
  <si>
    <t>6 Months</t>
  </si>
  <si>
    <t>30 Days</t>
  </si>
  <si>
    <t>60 Days</t>
  </si>
  <si>
    <t>90 Days</t>
  </si>
  <si>
    <t>180 Days</t>
  </si>
  <si>
    <t xml:space="preserve">1 Year </t>
  </si>
  <si>
    <t>1 Year</t>
  </si>
  <si>
    <t>5-100K</t>
  </si>
  <si>
    <t>101-250K</t>
  </si>
  <si>
    <t>251-500K</t>
  </si>
  <si>
    <t>DISCLAIMER: This publication has been prepared by First Capital Bank Limited  and is provided to you for information purposes only. Prices shown in this publication are indicative and First Capital Bank Limited  is not offering to buy or sell or soliciting offers to buy or sell any financial instrument. The information contained in this publication has been obtained from sources that First Capital Bank Limited   believes to be reliable, but First Capital Bank Limited   does not represent or warrant that it is accurate or complete. The views in this publication are those of First Capital Bank Limited   and are subject to change, and First Capital Bank Limited has no obligation to update its opinions or the information in this publication.
UNRESTRICTED</t>
  </si>
  <si>
    <t>First Capital Bank Limited</t>
  </si>
  <si>
    <t>Registered Commercial Bank</t>
  </si>
  <si>
    <t xml:space="preserve"> FOREIGN CURRENCY EXCHANGE RATES </t>
  </si>
  <si>
    <t>* CONVENTIONAL QUOTES</t>
  </si>
  <si>
    <t>ZWL CROSS RATES</t>
  </si>
  <si>
    <t>COUNTRY</t>
  </si>
  <si>
    <t xml:space="preserve">BUY </t>
  </si>
  <si>
    <t>SELL</t>
  </si>
  <si>
    <t xml:space="preserve">Australia                </t>
  </si>
  <si>
    <t xml:space="preserve">Botswana               </t>
  </si>
  <si>
    <t xml:space="preserve">Canada                  </t>
  </si>
  <si>
    <t xml:space="preserve">Japan                     </t>
  </si>
  <si>
    <t xml:space="preserve">South  Africa          </t>
  </si>
  <si>
    <t xml:space="preserve">Switzerland           </t>
  </si>
  <si>
    <t>UK</t>
  </si>
  <si>
    <t>EURO</t>
  </si>
  <si>
    <t>FOR PURCHASE OF USD AGAINST RTGS DOLLAR CLIENTS NEED TO HAVE A PRIOR EXCHANGE CONTROL APPROVED INVOICE</t>
  </si>
  <si>
    <t>Under the conventional quotes, the USD is the base currency in all instances except for the following currencies, EUR, GBP, AUD and BWP. FOR OTHER CURRENCIES AGAINST RTGS DOLLAR THE CLIENT NEEDS TO BUY USD AND USE THE CONVENTIONAL RATES AGAINST THE USD</t>
  </si>
  <si>
    <t xml:space="preserve">                                                                                                                                                                                                   </t>
  </si>
  <si>
    <t>Other European Countries Mid-rates</t>
  </si>
  <si>
    <t>Other Asian Countries Mid-rates</t>
  </si>
  <si>
    <t>* USD AS VARIABLE CURRENCY</t>
  </si>
  <si>
    <t xml:space="preserve">**For these Please call Treasury </t>
  </si>
  <si>
    <t>**For these Please call Treasury</t>
  </si>
  <si>
    <t>USD RATES</t>
  </si>
  <si>
    <t>USD CROSS</t>
  </si>
  <si>
    <t xml:space="preserve">Kenya           </t>
  </si>
  <si>
    <t>Sweden</t>
  </si>
  <si>
    <t>China</t>
  </si>
  <si>
    <t>Malawi</t>
  </si>
  <si>
    <t>India</t>
  </si>
  <si>
    <t>Zambia</t>
  </si>
  <si>
    <t>MONEY MARKET INDICATIVE RATES (AMOUNTS MORE THAN $ 100,000.00)</t>
  </si>
  <si>
    <t>30 DAYS</t>
  </si>
  <si>
    <t>60 DAYS</t>
  </si>
  <si>
    <t>90 DAYS</t>
  </si>
  <si>
    <t>180 DAYS</t>
  </si>
  <si>
    <t>1 YEAR</t>
  </si>
  <si>
    <t>USD/ZWL (RTGS $)</t>
  </si>
  <si>
    <t>BUY</t>
  </si>
  <si>
    <t>FOR AMOUNTS LESS THAN $100,000.00 CALL ANY RETAIL BRANCH FOR A QUOTE</t>
  </si>
  <si>
    <t>LIBOR RATES (USD)</t>
  </si>
  <si>
    <t>AM</t>
  </si>
  <si>
    <t>Date:</t>
  </si>
  <si>
    <t>ZAR 100 = ?</t>
  </si>
  <si>
    <t>We sell 100 Rands @</t>
  </si>
  <si>
    <t>BARCLAYS BANK OF ZIMBABWE LTD-TREASURY</t>
  </si>
  <si>
    <t>A Registered Commercial Bank</t>
  </si>
  <si>
    <t>Revaluation Rates</t>
  </si>
  <si>
    <t xml:space="preserve"> CONVENTIONAL QUOTES</t>
  </si>
  <si>
    <t xml:space="preserve"> BUY </t>
  </si>
  <si>
    <t xml:space="preserve"> SELL </t>
  </si>
  <si>
    <t xml:space="preserve">United  Kingdom      </t>
  </si>
  <si>
    <t>USD AS VARIABLE CURRENCY</t>
  </si>
  <si>
    <t>CONVENTIONAL QUOTES</t>
  </si>
  <si>
    <t>COMESA COUNTRIES</t>
  </si>
  <si>
    <t>OTHER EUROPEAN COUNTRIES</t>
  </si>
  <si>
    <t xml:space="preserve">SELL </t>
  </si>
  <si>
    <t>BID</t>
  </si>
  <si>
    <t>OFFER</t>
  </si>
  <si>
    <t>Kenya</t>
  </si>
  <si>
    <t>Denmark</t>
  </si>
  <si>
    <t xml:space="preserve">Lesotho          </t>
  </si>
  <si>
    <t>Norway</t>
  </si>
  <si>
    <t xml:space="preserve">Malawi          </t>
  </si>
  <si>
    <t xml:space="preserve">Mauritius        </t>
  </si>
  <si>
    <t xml:space="preserve">Swaziland      </t>
  </si>
  <si>
    <t xml:space="preserve">Zambia         </t>
  </si>
  <si>
    <t xml:space="preserve">LIBOR RATES </t>
  </si>
  <si>
    <t>1 MONTH</t>
  </si>
  <si>
    <t>3 MONTHS</t>
  </si>
  <si>
    <t>6 MONTHS</t>
  </si>
  <si>
    <t xml:space="preserve">EUR </t>
  </si>
  <si>
    <t>NGOs and Premier  MARGINS %</t>
  </si>
  <si>
    <t xml:space="preserve">ZAR  DEPOSIT RATES </t>
  </si>
  <si>
    <t>MARGINS  From MID %</t>
  </si>
  <si>
    <t>CCY</t>
  </si>
  <si>
    <t>AUDUSD</t>
  </si>
  <si>
    <t>BWPUSD</t>
  </si>
  <si>
    <t>USDCAD</t>
  </si>
  <si>
    <t>USDJPY</t>
  </si>
  <si>
    <t>USDZAR</t>
  </si>
  <si>
    <t>STAFF RATES</t>
  </si>
  <si>
    <t>USDCHF</t>
  </si>
  <si>
    <t>GBPUSD</t>
  </si>
  <si>
    <r>
      <rPr>
        <sz val="12"/>
        <color indexed="9"/>
        <rFont val="Barclays Sans"/>
        <family val="2"/>
      </rPr>
      <t>USE</t>
    </r>
    <r>
      <rPr>
        <sz val="12"/>
        <rFont val="Barclays Sans"/>
        <family val="2"/>
      </rPr>
      <t xml:space="preserve"> BUY</t>
    </r>
  </si>
  <si>
    <r>
      <rPr>
        <sz val="12"/>
        <color indexed="9"/>
        <rFont val="Barclays Sans"/>
        <family val="2"/>
      </rPr>
      <t>USE</t>
    </r>
    <r>
      <rPr>
        <sz val="12"/>
        <rFont val="Barclays Sans"/>
        <family val="2"/>
      </rPr>
      <t xml:space="preserve"> SELL</t>
    </r>
  </si>
  <si>
    <t>EURUSD</t>
  </si>
  <si>
    <t>USDDKK</t>
  </si>
  <si>
    <t>USDNOK</t>
  </si>
  <si>
    <t>USDSEK</t>
  </si>
  <si>
    <t>USDKES</t>
  </si>
  <si>
    <t>USDMWK</t>
  </si>
  <si>
    <t>USDMAU</t>
  </si>
  <si>
    <t>USDZMW</t>
  </si>
  <si>
    <t>USDZWL</t>
  </si>
  <si>
    <t>EURZWL</t>
  </si>
  <si>
    <t>GBPZWL</t>
  </si>
  <si>
    <t>BWPZWL</t>
  </si>
  <si>
    <t>WE SELL AT</t>
  </si>
  <si>
    <t>ZWLZAR</t>
  </si>
  <si>
    <t>AUDZWL</t>
  </si>
  <si>
    <t>ZWLCAD</t>
  </si>
  <si>
    <t>ZWLCHF</t>
  </si>
  <si>
    <t>ZWLCNY</t>
  </si>
  <si>
    <t>ZWLINR</t>
  </si>
  <si>
    <t>ZWLJPY</t>
  </si>
  <si>
    <t>ZWLKES</t>
  </si>
  <si>
    <t>ZWLMWK</t>
  </si>
  <si>
    <t>ZWLSEK</t>
  </si>
  <si>
    <t>ZWLZMW</t>
  </si>
  <si>
    <t>ZWL CROSS RATES (WBWS)</t>
  </si>
  <si>
    <t>Country</t>
  </si>
  <si>
    <t>US</t>
  </si>
  <si>
    <t>Australia</t>
  </si>
  <si>
    <t>Botswana</t>
  </si>
  <si>
    <t>Canada</t>
  </si>
  <si>
    <t>Japan</t>
  </si>
  <si>
    <t>South Africa</t>
  </si>
  <si>
    <t>Switzerland</t>
  </si>
  <si>
    <t>Under the conventional quotes, the USD is the base currency in all instances except for the following currencies, EUR, GBP, AUD
and BWP. FOR OTHER CURRENCIES AGAINST RTGS DOLLAR THE CLIENT NEEDS TO BUY USD AND USE THE CONVENTIONAL RATES AGAINST THE USD</t>
  </si>
  <si>
    <t>AUCTION WEIGHTED AVERAGE RATE</t>
  </si>
  <si>
    <t>USD/ZWL (RTGS$)</t>
  </si>
  <si>
    <t>MONEY MARKET INDICATIVE 
 (AMOUNTS MORE THAN $ 100,000.00)</t>
  </si>
  <si>
    <t>*USD AS VARIABLE CURRENCY</t>
  </si>
  <si>
    <t>NGOs and PREMIER FOREIGN EXCHANGE RATES</t>
  </si>
  <si>
    <t>ZWG CROSS RATES</t>
  </si>
  <si>
    <t xml:space="preserve">Under the conventional quotes, the USD is the base currency in all instances except for the following currencies, EUR, GBP, AUD and BWP. </t>
  </si>
  <si>
    <t>P</t>
  </si>
  <si>
    <t xml:space="preserve">USD/ZWG </t>
  </si>
  <si>
    <t>Treasury Dealers</t>
  </si>
  <si>
    <t>Brian Takaedza</t>
  </si>
  <si>
    <t>brian.takaedza@firstcapitalbank.co.zw</t>
  </si>
  <si>
    <t>Nomatemba Ngwenya</t>
  </si>
  <si>
    <t>nomatemba.ngwenya@firstcapitalbank.co.zw</t>
  </si>
  <si>
    <t>Diana Matsvororo</t>
  </si>
  <si>
    <t>diana.matsvororo@firstcapitalbank.co.zw</t>
  </si>
  <si>
    <t>Eugene Mutiti</t>
  </si>
  <si>
    <t>eugene.mutiti@firstcapitalbank.co.zw</t>
  </si>
  <si>
    <t>Michael Chavuraya</t>
  </si>
  <si>
    <t>michael.chavuraya@firstcapitalbank.co.zw</t>
  </si>
  <si>
    <t>Blossom Govera</t>
  </si>
  <si>
    <t>blossom.govera@firstcapitalbank.co.zw</t>
  </si>
  <si>
    <t>We buy 100 Rands @</t>
  </si>
  <si>
    <t xml:space="preserve">Staff Rates     </t>
  </si>
  <si>
    <t xml:space="preserve"> BUY</t>
  </si>
  <si>
    <t xml:space="preserve"> SELL</t>
  </si>
  <si>
    <t>Conventional Quote</t>
  </si>
  <si>
    <t>Inverse Quote</t>
  </si>
  <si>
    <t>***PLEASE NOTE THE ABOVE RATES ARE FOR AMOUNTS LESS THAN USD1,000. OTHERWISE CALL TREASURY TO COVER****</t>
  </si>
  <si>
    <t>INTERNAL USE ONLY</t>
  </si>
  <si>
    <t>BRANCH PROCESSING RATE</t>
  </si>
  <si>
    <t>USD MID</t>
  </si>
  <si>
    <t>We buy USD @</t>
  </si>
  <si>
    <t>We sell USD @</t>
  </si>
  <si>
    <t>Foreign Currency Exchange rates : Willing Buyer Willing Seller</t>
  </si>
  <si>
    <t>CURRENCY</t>
  </si>
  <si>
    <t>USA</t>
  </si>
  <si>
    <t>Bid</t>
  </si>
  <si>
    <t>Ask</t>
  </si>
  <si>
    <t>AUD=</t>
  </si>
  <si>
    <t>BWP=</t>
  </si>
  <si>
    <t>CAD=</t>
  </si>
  <si>
    <t>JPY=</t>
  </si>
  <si>
    <t>ZAR=</t>
  </si>
  <si>
    <t>CHF=</t>
  </si>
  <si>
    <t>GBP=</t>
  </si>
  <si>
    <t>EUR=</t>
  </si>
  <si>
    <t>Gold Coin Prices</t>
  </si>
  <si>
    <t xml:space="preserve">PREVIOUS DAY'S GOLD PM FIX                                                       </t>
  </si>
  <si>
    <t>1Oz</t>
  </si>
  <si>
    <t>0.5Oz</t>
  </si>
  <si>
    <t>0.25OZ.</t>
  </si>
  <si>
    <t>0.1Oz</t>
  </si>
  <si>
    <t>AGENCY FEES</t>
  </si>
  <si>
    <t>DIGITAL GOLD TOKEN PRICE PER MG</t>
  </si>
  <si>
    <t>0.5Oz-1Oz</t>
  </si>
  <si>
    <t>0.1Oz-0.25Oz</t>
  </si>
  <si>
    <t>USE BUY</t>
  </si>
  <si>
    <t>USE SELL</t>
  </si>
  <si>
    <t>Transaction Type</t>
  </si>
  <si>
    <t>Amount</t>
  </si>
  <si>
    <t>Rate</t>
  </si>
  <si>
    <t>Equivalent</t>
  </si>
  <si>
    <t>Premier/NGO</t>
  </si>
  <si>
    <t>Inter-account</t>
  </si>
  <si>
    <t>eur</t>
  </si>
  <si>
    <t>Amounting to</t>
  </si>
  <si>
    <t>Standard/ Prestige/Corporates</t>
  </si>
  <si>
    <t>RTGS</t>
  </si>
  <si>
    <t>Worth</t>
  </si>
  <si>
    <t>Staff</t>
  </si>
  <si>
    <t>Deposit</t>
  </si>
  <si>
    <t>Withdrawal</t>
  </si>
  <si>
    <t>TT/Draft</t>
  </si>
  <si>
    <t>Walkin selling</t>
  </si>
  <si>
    <t>The   Client   is</t>
  </si>
  <si>
    <t>CF_BID</t>
  </si>
  <si>
    <t>CF_ASK</t>
  </si>
  <si>
    <t>USDONFSR=</t>
  </si>
  <si>
    <t>mid</t>
  </si>
  <si>
    <t>Sell</t>
  </si>
  <si>
    <t>USDSWFSR=</t>
  </si>
  <si>
    <t>Access Denied: User req to PE(3420) (Error code: 2)</t>
  </si>
  <si>
    <t>USD2WFSR=</t>
  </si>
  <si>
    <t>The record could not be found (Error code: 0)</t>
  </si>
  <si>
    <t>USD1MFSR=</t>
  </si>
  <si>
    <t>USD2MFSR=</t>
  </si>
  <si>
    <t>USD3MFSR=</t>
  </si>
  <si>
    <t>USD4MFSR=</t>
  </si>
  <si>
    <t>CNY=</t>
  </si>
  <si>
    <t>USD5MFSR=</t>
  </si>
  <si>
    <t>INR=</t>
  </si>
  <si>
    <t>USD6MFSR=</t>
  </si>
  <si>
    <t>SEK=</t>
  </si>
  <si>
    <t>USD7MFSR=</t>
  </si>
  <si>
    <t>NOK=</t>
  </si>
  <si>
    <t>USD8MFSR=</t>
  </si>
  <si>
    <t>DKK=</t>
  </si>
  <si>
    <t>USD9MFSR=</t>
  </si>
  <si>
    <t>USD10MFSR=</t>
  </si>
  <si>
    <t>MUR=</t>
  </si>
  <si>
    <t>USD11MFSR=</t>
  </si>
  <si>
    <t>ZMW=</t>
  </si>
  <si>
    <t>USD1YFSR=</t>
  </si>
  <si>
    <t>MWK=</t>
  </si>
  <si>
    <t>GBPONFSR=</t>
  </si>
  <si>
    <t>KES=</t>
  </si>
  <si>
    <t>GBPSWFSR=</t>
  </si>
  <si>
    <t>GBP2WFSR=</t>
  </si>
  <si>
    <t>GBP1MFSR=</t>
  </si>
  <si>
    <t>GBP2MFSR=</t>
  </si>
  <si>
    <t>GBP3MFSR=</t>
  </si>
  <si>
    <t>GBP4MFSR=</t>
  </si>
  <si>
    <t>ZARD=</t>
  </si>
  <si>
    <t>GBP5MFSR=</t>
  </si>
  <si>
    <t>ZAROND=</t>
  </si>
  <si>
    <t>SOC GEN      LUX</t>
  </si>
  <si>
    <t>SGBT</t>
  </si>
  <si>
    <t>GBP6MFSR=</t>
  </si>
  <si>
    <t>ZARTND=</t>
  </si>
  <si>
    <t>GBP7MFSR=</t>
  </si>
  <si>
    <t>ZARSWD=</t>
  </si>
  <si>
    <t>ING Bank     GFX</t>
  </si>
  <si>
    <t>INGI</t>
  </si>
  <si>
    <t>GBP8MFSR=</t>
  </si>
  <si>
    <t>ZAR3WD=</t>
  </si>
  <si>
    <t>UBP          GVA</t>
  </si>
  <si>
    <t xml:space="preserve">    </t>
  </si>
  <si>
    <t>GBP9MFSR=</t>
  </si>
  <si>
    <t>ZAR1MD=</t>
  </si>
  <si>
    <t>GBP10MFSR=</t>
  </si>
  <si>
    <t>ZAR2MD=</t>
  </si>
  <si>
    <t>KBC          BRU</t>
  </si>
  <si>
    <t>KBCB</t>
  </si>
  <si>
    <t>GBP11MFSR=</t>
  </si>
  <si>
    <t>ZAR3MD=</t>
  </si>
  <si>
    <t>GBP1YFSR=</t>
  </si>
  <si>
    <t>ZAR4MD=</t>
  </si>
  <si>
    <t>ING BANK     GFX</t>
  </si>
  <si>
    <t>EURONFSR=</t>
  </si>
  <si>
    <t>ZAR5MD=</t>
  </si>
  <si>
    <t>EURSWFSR=</t>
  </si>
  <si>
    <t>ZAR6MD=</t>
  </si>
  <si>
    <t>EUR2WFSR=</t>
  </si>
  <si>
    <t>ZAR7MD=</t>
  </si>
  <si>
    <t>EUR1MFSR=</t>
  </si>
  <si>
    <t>ZAR8MD=</t>
  </si>
  <si>
    <t>EUR2MFSR=</t>
  </si>
  <si>
    <t>ZAR9MD=</t>
  </si>
  <si>
    <t>EUR3MFSR=</t>
  </si>
  <si>
    <t>ZAR10MD=</t>
  </si>
  <si>
    <t xml:space="preserve">SOC GEN         </t>
  </si>
  <si>
    <t>EUR4MFSR=</t>
  </si>
  <si>
    <t>ZAR11MD=</t>
  </si>
  <si>
    <t>EUR5MFSR=</t>
  </si>
  <si>
    <t>ZAR1YD=</t>
  </si>
  <si>
    <t>EUR6MFSR=</t>
  </si>
  <si>
    <t>EUR7MFSR=</t>
  </si>
  <si>
    <t>EUR8MFSR=</t>
  </si>
  <si>
    <t>EUR9MFSR=</t>
  </si>
  <si>
    <t>EUR10MFSR=</t>
  </si>
  <si>
    <t>EUR11MFSR=</t>
  </si>
  <si>
    <t>EUR1YFSR=</t>
  </si>
  <si>
    <t>AUDSNFSR=</t>
  </si>
  <si>
    <t>AUDSWFSR=</t>
  </si>
  <si>
    <t>AUD2WFSR=</t>
  </si>
  <si>
    <t>AUD1MFSR=</t>
  </si>
  <si>
    <t>AUD2MFSR=</t>
  </si>
  <si>
    <t>AUD3MFSR=</t>
  </si>
  <si>
    <t>AUD4MFSR=</t>
  </si>
  <si>
    <t>AUD5MFSR=</t>
  </si>
  <si>
    <t>AUD6MFSR=</t>
  </si>
  <si>
    <t>AUD7MFSR=</t>
  </si>
  <si>
    <t>AUD8MFSR=</t>
  </si>
  <si>
    <t>AUD9MFSR=</t>
  </si>
  <si>
    <t>AUD10MFSR=</t>
  </si>
  <si>
    <t>AUD11MFSR=</t>
  </si>
  <si>
    <t>AUD1YFSR=</t>
  </si>
  <si>
    <t>DKKSNFSR=</t>
  </si>
  <si>
    <t>NZDSNFSR=</t>
  </si>
  <si>
    <t>BWPDEPO=</t>
  </si>
  <si>
    <t>BWP1MD=</t>
  </si>
  <si>
    <t>Stale</t>
  </si>
  <si>
    <t>BWP3MD=</t>
  </si>
  <si>
    <t>BWP6MD=</t>
  </si>
  <si>
    <t>BWP9MD=</t>
  </si>
  <si>
    <t>BWP1YD=</t>
  </si>
  <si>
    <t>OK</t>
  </si>
  <si>
    <t xml:space="preserve">CALCULATION OF MID RATES </t>
  </si>
  <si>
    <t xml:space="preserve">Bid </t>
  </si>
  <si>
    <t xml:space="preserve">Offer </t>
  </si>
  <si>
    <t xml:space="preserve">Mid  </t>
  </si>
  <si>
    <t>Money Market Rates</t>
  </si>
  <si>
    <t>External rates Date</t>
  </si>
  <si>
    <t>AM OR PM</t>
  </si>
  <si>
    <t>Revaluation  date</t>
  </si>
  <si>
    <t>Euro</t>
  </si>
  <si>
    <t>Libor Rates</t>
  </si>
  <si>
    <t>Zimbabwe</t>
  </si>
  <si>
    <t>ZAR 100%</t>
  </si>
  <si>
    <t>BDC</t>
  </si>
  <si>
    <t>input cell</t>
  </si>
  <si>
    <t>Response</t>
  </si>
  <si>
    <t>Currency Pair</t>
  </si>
  <si>
    <t>Currency One</t>
  </si>
  <si>
    <t>Currency Two</t>
  </si>
  <si>
    <t>Offer</t>
  </si>
  <si>
    <t>Base Date</t>
  </si>
  <si>
    <t xml:space="preserve">BID </t>
  </si>
  <si>
    <t>ASK</t>
  </si>
  <si>
    <t>AUD/ZWG</t>
  </si>
  <si>
    <t>BWP/ZWG</t>
  </si>
  <si>
    <t>ZWG/CAD</t>
  </si>
  <si>
    <t>ZWG/JPY</t>
  </si>
  <si>
    <t>ZWG/ZAR</t>
  </si>
  <si>
    <t>ZWG/CHF</t>
  </si>
  <si>
    <t>GBP/ZWG</t>
  </si>
  <si>
    <t>EUR/ZWG</t>
  </si>
  <si>
    <t>ZWG/SEK</t>
  </si>
  <si>
    <t>NOK</t>
  </si>
  <si>
    <t>ZWG/CNY</t>
  </si>
  <si>
    <t>DKK</t>
  </si>
  <si>
    <t>ZWG/INR</t>
  </si>
  <si>
    <t>ZWG/KES</t>
  </si>
  <si>
    <t>MUR</t>
  </si>
  <si>
    <t>ZWG/MWK</t>
  </si>
  <si>
    <t>ZWG/ZMW</t>
  </si>
  <si>
    <t>Name</t>
  </si>
  <si>
    <t>Period</t>
  </si>
  <si>
    <t>Market Bid</t>
  </si>
  <si>
    <t>Market Offer</t>
  </si>
  <si>
    <t>Bid Card Rate</t>
  </si>
  <si>
    <t>Offer Card Rate</t>
  </si>
  <si>
    <t>Bid Spread</t>
  </si>
  <si>
    <t>Offer Spread</t>
  </si>
  <si>
    <t>Published By</t>
  </si>
  <si>
    <t>Card</t>
  </si>
  <si>
    <t>Spread</t>
  </si>
  <si>
    <t>Published</t>
  </si>
  <si>
    <t>By</t>
  </si>
  <si>
    <t>USD/SEK</t>
  </si>
  <si>
    <t>S</t>
  </si>
  <si>
    <t>MU50000996</t>
  </si>
  <si>
    <t>USD/ZAR</t>
  </si>
  <si>
    <t>USD/ZMW</t>
  </si>
  <si>
    <t>John</t>
  </si>
  <si>
    <t>EUR/USD</t>
  </si>
  <si>
    <t>BWP/USD</t>
  </si>
  <si>
    <t>AUD/USD</t>
  </si>
  <si>
    <t>BWP/ZAR</t>
  </si>
  <si>
    <t>EUR/BWP</t>
  </si>
  <si>
    <t>EUR/GBP</t>
  </si>
  <si>
    <t>EUR/ZAR</t>
  </si>
  <si>
    <t>GBP/BWP</t>
  </si>
  <si>
    <t>GBP/CNY</t>
  </si>
  <si>
    <t>GBP/INR</t>
  </si>
  <si>
    <t>GBP/JPY</t>
  </si>
  <si>
    <t>GBP/USD</t>
  </si>
  <si>
    <t>GBP/ZAR</t>
  </si>
  <si>
    <t>USD/CAD</t>
  </si>
  <si>
    <t>USD/CHF</t>
  </si>
  <si>
    <t>USD/CNY</t>
  </si>
  <si>
    <t>USD/INR</t>
  </si>
  <si>
    <t>USD/JPY</t>
  </si>
  <si>
    <t>USD/KES</t>
  </si>
  <si>
    <t>USD/MWK</t>
  </si>
  <si>
    <t>PRIMACT_1</t>
  </si>
  <si>
    <t>LIBOR=</t>
  </si>
  <si>
    <t>/ZARTND=</t>
  </si>
  <si>
    <t>/ZARSWD=</t>
  </si>
  <si>
    <t>/ZAR3WD=</t>
  </si>
  <si>
    <t>/ZAR1MD=</t>
  </si>
  <si>
    <t>/ZAR2MD=</t>
  </si>
  <si>
    <t>/ZAR3MD=</t>
  </si>
  <si>
    <t>/ZAR4MD=</t>
  </si>
  <si>
    <t>/ZAR5MD=</t>
  </si>
  <si>
    <t>CHFSNFSR=</t>
  </si>
  <si>
    <t>/ZAR6MD=</t>
  </si>
  <si>
    <t>CHFSWFSR=</t>
  </si>
  <si>
    <t>/ZAR7MD=</t>
  </si>
  <si>
    <t>CHF1MFSR=</t>
  </si>
  <si>
    <t>/ZAR8MD=</t>
  </si>
  <si>
    <t>JPYSNFSR=</t>
  </si>
  <si>
    <t>/ZAR9MD=</t>
  </si>
  <si>
    <t>JPYSWFSR=</t>
  </si>
  <si>
    <t>/ZAR10MD=</t>
  </si>
  <si>
    <t>/ZAR11MD=</t>
  </si>
  <si>
    <t>/ZAR1YD=</t>
  </si>
  <si>
    <t>CHF2MFSR=</t>
  </si>
  <si>
    <t>CHF3MFSR=</t>
  </si>
  <si>
    <t>CHF6MFSR=</t>
  </si>
  <si>
    <t>CHF1YFSR=</t>
  </si>
  <si>
    <t>JPY1MFSR=</t>
  </si>
  <si>
    <t>JPY2MFSR=</t>
  </si>
  <si>
    <t>JPY3MFSR=</t>
  </si>
  <si>
    <t>JPY6MFSR=</t>
  </si>
  <si>
    <t>JPY1YFSR=</t>
  </si>
  <si>
    <t>CHF4MFSR=</t>
  </si>
  <si>
    <t>CHF5MFSR=</t>
  </si>
  <si>
    <t>CHF7MFSR=</t>
  </si>
  <si>
    <t>CHF8MFSR=</t>
  </si>
  <si>
    <t>CHF9MFSR=</t>
  </si>
  <si>
    <t>CHF10MFSR=</t>
  </si>
  <si>
    <t>CHF11MFSR=</t>
  </si>
  <si>
    <t>JPY2WFSR=</t>
  </si>
  <si>
    <t>JPY4MFSR=</t>
  </si>
  <si>
    <t>JPY5MFSR=</t>
  </si>
  <si>
    <t>JPY7MFSR=</t>
  </si>
  <si>
    <t>JPY8MFSR=</t>
  </si>
  <si>
    <t>JPY9MFSR=</t>
  </si>
  <si>
    <t>JPY10MFSR=</t>
  </si>
  <si>
    <t>JPY11MFSR=</t>
  </si>
  <si>
    <t>CADONFSR=</t>
  </si>
  <si>
    <t>CADSWFSR=</t>
  </si>
  <si>
    <t>CAD2WFSR=</t>
  </si>
  <si>
    <t>CAD1MFSR=</t>
  </si>
  <si>
    <t>CAD2MFSR=</t>
  </si>
  <si>
    <t>CAD3MFSR=</t>
  </si>
  <si>
    <t>CAD4MFSR=</t>
  </si>
  <si>
    <t>CAD5MFSR=</t>
  </si>
  <si>
    <t>CAD6MFSR=</t>
  </si>
  <si>
    <t>CAD7MFSR=</t>
  </si>
  <si>
    <t>CAD8MFSR=</t>
  </si>
  <si>
    <t>CAD9MFSR=</t>
  </si>
  <si>
    <t>CAD10MFSR=</t>
  </si>
  <si>
    <t>CAD11MFSR=</t>
  </si>
  <si>
    <t>CAD1YFSR=</t>
  </si>
  <si>
    <t>EUR365ONFSR=</t>
  </si>
  <si>
    <t>EUR365SWFSR=</t>
  </si>
  <si>
    <t>EUR3652WFSR=</t>
  </si>
  <si>
    <t>EUR3651MFSR=</t>
  </si>
  <si>
    <t>EUR3652MFSR=</t>
  </si>
  <si>
    <t>EUR3653MFSR=</t>
  </si>
  <si>
    <t>EUR3654MFSR=</t>
  </si>
  <si>
    <t>EUR3655MFSR=</t>
  </si>
  <si>
    <t>EUR3656MFSR=</t>
  </si>
  <si>
    <t>EUR3657MFSR=</t>
  </si>
  <si>
    <t>EUR3658MFSR=</t>
  </si>
  <si>
    <t>EUR3659MFSR=</t>
  </si>
  <si>
    <t>EUR36510MFSR=</t>
  </si>
  <si>
    <t>EUR36511MFSR=</t>
  </si>
  <si>
    <t>EUR3651YFSR=</t>
  </si>
  <si>
    <t>DKKSWFSR=</t>
  </si>
  <si>
    <t>DKK2WFSR=</t>
  </si>
  <si>
    <t>DKK1MFSR=</t>
  </si>
  <si>
    <t>DKK2MFSR=</t>
  </si>
  <si>
    <t>DKK3MFSR=</t>
  </si>
  <si>
    <t>DKK4MFSR=</t>
  </si>
  <si>
    <t>DKK5MFSR=</t>
  </si>
  <si>
    <t>DKK6MFSR=</t>
  </si>
  <si>
    <t>DKK7MFSR=</t>
  </si>
  <si>
    <t>DKK8MFSR=</t>
  </si>
  <si>
    <t>DKK9MFSR=</t>
  </si>
  <si>
    <t>DKK10MFSR=</t>
  </si>
  <si>
    <t>DKK11MFSR=</t>
  </si>
  <si>
    <t>DKK1YFSR=</t>
  </si>
  <si>
    <t>NZDSWFSR=</t>
  </si>
  <si>
    <t>NZD2WFSR=</t>
  </si>
  <si>
    <t>NZD1MFSR=</t>
  </si>
  <si>
    <t>NZD2MFSR=</t>
  </si>
  <si>
    <t>NZD3MFSR=</t>
  </si>
  <si>
    <t>NZD4MFSR=</t>
  </si>
  <si>
    <t>NZD5MFSR=</t>
  </si>
  <si>
    <t>NZD6MFSR=</t>
  </si>
  <si>
    <t>NZD7MFSR=</t>
  </si>
  <si>
    <t>NZD8MFSR=</t>
  </si>
  <si>
    <t>NZD9MFSR=</t>
  </si>
  <si>
    <t>NZD10MFSR=</t>
  </si>
  <si>
    <t>NZD11MFSR=</t>
  </si>
  <si>
    <t>NZD1YFSR=</t>
  </si>
  <si>
    <t>SEKSNFSR=</t>
  </si>
  <si>
    <t>SEKSWFSR=</t>
  </si>
  <si>
    <t>SEK2WFSR=</t>
  </si>
  <si>
    <t>SEK1MFSR=</t>
  </si>
  <si>
    <t>SEK2MFSR=</t>
  </si>
  <si>
    <t>SEK3MFSR=</t>
  </si>
  <si>
    <t>SEK4MFSR=</t>
  </si>
  <si>
    <t>SEK5MFSR=</t>
  </si>
  <si>
    <t>SEK6MFSR=</t>
  </si>
  <si>
    <t>SEK7MFSR=</t>
  </si>
  <si>
    <t>SEK8MFSR=</t>
  </si>
  <si>
    <t>SEK9MFSR=</t>
  </si>
  <si>
    <t>SEK10MFSR=</t>
  </si>
  <si>
    <t>SEK11MFSR=</t>
  </si>
  <si>
    <t>SEK1YFSR=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</si>
</sst>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3" formatCode="_(* #,##0.00_);_(* \(#,##0.00\);_(* &quot;-&quot;??_);_(@_)"/>
    <numFmt numFmtId="164" formatCode="_-* #,##0.00_-;\-* #,##0.00_-;_-* &quot;-&quot;??_-;_-@_-"/>
    <numFmt numFmtId="165" formatCode="_-&quot;£&quot;* #,##0.00_-;\-&quot;£&quot;* #,##0.00_-;_-&quot;£&quot;* &quot;-&quot;??_-;_-@_-"/>
    <numFmt numFmtId="166" formatCode="[$-3009]dd\-mmm\-yy;@"/>
    <numFmt numFmtId="167" formatCode="0.0000"/>
    <numFmt numFmtId="168" formatCode="0.000000"/>
    <numFmt numFmtId="169" formatCode="[$-409]dd\-mmm\-yy;@"/>
    <numFmt numFmtId="170" formatCode="0.000"/>
    <numFmt numFmtId="171" formatCode="0.00000"/>
    <numFmt numFmtId="172" formatCode="#,##0.00000"/>
    <numFmt numFmtId="173" formatCode="_-* #,##0.0000_-;\-* #,##0.0000_-;_-* &quot;-&quot;??_-;_-@_-"/>
    <numFmt numFmtId="174" formatCode="[$-809]dd\ mmmm\ yyyy;@"/>
    <numFmt numFmtId="175" formatCode="_-* #,##0.0000_-;\-* #,##0.0000_-;_-* &quot;-&quot;????_-;_-@_-"/>
    <numFmt numFmtId="176" formatCode="_-* #,##0.000_-;\-* #,##0.000_-;_-* &quot;-&quot;????_-;_-@_-"/>
    <numFmt numFmtId="177" formatCode="_-* #,##0.00_-;\-* #,##0.00_-;_-* &quot;-&quot;????_-;_-@_-"/>
    <numFmt numFmtId="178" formatCode="_-* #,##0_-;\-* #,##0_-;_-* &quot;-&quot;????_-;_-@_-"/>
    <numFmt numFmtId="179" formatCode="_-* #,##0.00000000_-;\-* #,##0.00000000_-;_-* &quot;-&quot;????_-;_-@_-"/>
    <numFmt numFmtId="180" formatCode="[$$-409]#,##0.00"/>
    <numFmt numFmtId="181" formatCode="0.0%"/>
    <numFmt numFmtId="182" formatCode="#,##0.0000_ ;\-#,##0.0000\ "/>
    <numFmt numFmtId="183" formatCode="[$-F800]dddd\,\ mmmm\ dd\,\ yyyy"/>
    <numFmt numFmtId="184" formatCode="0.000000000"/>
    <numFmt numFmtId="185" formatCode="_(* #,##0.0000_);_(* \(#,##0.0000\);_(* &quot;-&quot;??_);_(@_)"/>
    <numFmt numFmtId="186" formatCode="_-* #,##0.00000_-;\-* #,##0.00000_-;_-* &quot;-&quot;??_-;_-@_-"/>
    <numFmt numFmtId="187" formatCode="[$-409]d\-mmm\-yyyy;@"/>
    <numFmt numFmtId="188" formatCode="0.00000%"/>
    <numFmt numFmtId="189" formatCode="0.0000%"/>
  </numFmts>
  <fonts count="252">
    <font>
      <sz val="10"/>
      <name val="Barclays Sans"/>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Barclays Sans"/>
      <family val="2"/>
    </font>
    <font>
      <u/>
      <sz val="4"/>
      <color indexed="12"/>
      <name val="Barclays Sans"/>
      <family val="2"/>
    </font>
    <font>
      <b/>
      <sz val="26"/>
      <name val="Barclays Sans"/>
      <family val="2"/>
    </font>
    <font>
      <b/>
      <sz val="26"/>
      <color indexed="8"/>
      <name val="Barclays Sans"/>
      <family val="2"/>
    </font>
    <font>
      <b/>
      <sz val="26"/>
      <color indexed="10"/>
      <name val="Barclays Sans"/>
      <family val="2"/>
    </font>
    <font>
      <b/>
      <sz val="20"/>
      <name val="Barclays Sans"/>
      <family val="2"/>
    </font>
    <font>
      <b/>
      <sz val="10"/>
      <name val="Barclays Sans"/>
      <family val="2"/>
    </font>
    <font>
      <sz val="10"/>
      <name val="Barclays Sans"/>
      <family val="2"/>
    </font>
    <font>
      <b/>
      <sz val="14"/>
      <name val="Barclays Sans"/>
      <family val="2"/>
    </font>
    <font>
      <b/>
      <sz val="36"/>
      <name val="Barclays Sans"/>
      <family val="2"/>
    </font>
    <font>
      <b/>
      <sz val="38"/>
      <name val="Barclays Sans"/>
      <family val="2"/>
    </font>
    <font>
      <u/>
      <sz val="38"/>
      <color indexed="12"/>
      <name val="Barclays Sans"/>
      <family val="2"/>
    </font>
    <font>
      <b/>
      <sz val="40"/>
      <name val="Barclays Sans"/>
      <family val="2"/>
    </font>
    <font>
      <b/>
      <sz val="40"/>
      <color indexed="8"/>
      <name val="Barclays Sans"/>
      <family val="2"/>
    </font>
    <font>
      <b/>
      <sz val="40"/>
      <color indexed="9"/>
      <name val="Barclays Sans"/>
      <family val="2"/>
    </font>
    <font>
      <b/>
      <u/>
      <sz val="40"/>
      <name val="Barclays Sans"/>
      <family val="2"/>
    </font>
    <font>
      <b/>
      <sz val="42"/>
      <color indexed="40"/>
      <name val="Barclays Sans"/>
      <family val="2"/>
    </font>
    <font>
      <b/>
      <sz val="26"/>
      <color indexed="40"/>
      <name val="Barclays Sans"/>
      <family val="2"/>
    </font>
    <font>
      <b/>
      <sz val="36"/>
      <color indexed="40"/>
      <name val="Barclays Sans"/>
      <family val="2"/>
    </font>
    <font>
      <b/>
      <sz val="44"/>
      <color indexed="40"/>
      <name val="Barclays Sans"/>
      <family val="2"/>
    </font>
    <font>
      <b/>
      <sz val="40"/>
      <name val="Lucida Sans"/>
      <family val="2"/>
    </font>
    <font>
      <b/>
      <sz val="36"/>
      <name val="Lucida Sans"/>
      <family val="2"/>
    </font>
    <font>
      <b/>
      <sz val="28"/>
      <color indexed="8"/>
      <name val="Barclays Sans"/>
      <family val="2"/>
    </font>
    <font>
      <b/>
      <sz val="26"/>
      <color indexed="9"/>
      <name val="Barclays Sans"/>
      <family val="2"/>
    </font>
    <font>
      <b/>
      <sz val="40"/>
      <color indexed="10"/>
      <name val="Barclays Sans"/>
      <family val="2"/>
    </font>
    <font>
      <b/>
      <sz val="20"/>
      <color indexed="40"/>
      <name val="Barclays Sans"/>
      <family val="2"/>
    </font>
    <font>
      <sz val="20"/>
      <name val="Barclays Sans"/>
      <family val="2"/>
    </font>
    <font>
      <sz val="20"/>
      <color indexed="15"/>
      <name val="Barclays Sans"/>
      <family val="2"/>
    </font>
    <font>
      <sz val="20"/>
      <color indexed="9"/>
      <name val="Barclays Sans"/>
      <family val="2"/>
    </font>
    <font>
      <sz val="12"/>
      <name val="Barclays Sans"/>
      <family val="2"/>
    </font>
    <font>
      <sz val="14"/>
      <name val="Barclays Sans"/>
      <family val="2"/>
    </font>
    <font>
      <b/>
      <sz val="14"/>
      <color indexed="18"/>
      <name val="Barclays Sans"/>
      <family val="2"/>
    </font>
    <font>
      <sz val="12"/>
      <color indexed="9"/>
      <name val="Barclays Sans"/>
      <family val="2"/>
    </font>
    <font>
      <b/>
      <sz val="10"/>
      <color indexed="9"/>
      <name val="Barclays Sans"/>
      <family val="2"/>
    </font>
    <font>
      <b/>
      <i/>
      <sz val="10"/>
      <color indexed="9"/>
      <name val="Barclays Sans"/>
      <family val="2"/>
    </font>
    <font>
      <sz val="12"/>
      <color indexed="8"/>
      <name val="Barclays Sans"/>
      <family val="2"/>
    </font>
    <font>
      <b/>
      <sz val="34"/>
      <color indexed="9"/>
      <name val="Barclays Sans"/>
      <family val="2"/>
    </font>
    <font>
      <b/>
      <sz val="28"/>
      <color indexed="40"/>
      <name val="Barclays Sans"/>
      <family val="2"/>
    </font>
    <font>
      <b/>
      <sz val="26"/>
      <color indexed="9"/>
      <name val="Calibri"/>
      <family val="2"/>
    </font>
    <font>
      <b/>
      <sz val="48"/>
      <color indexed="40"/>
      <name val="Calibri"/>
      <family val="2"/>
    </font>
    <font>
      <b/>
      <sz val="24"/>
      <color indexed="9"/>
      <name val="Calibri"/>
      <family val="2"/>
    </font>
    <font>
      <sz val="28"/>
      <name val="Barclays Sans"/>
      <family val="2"/>
    </font>
    <font>
      <sz val="28"/>
      <color indexed="8"/>
      <name val="Barclays Sans"/>
      <family val="2"/>
    </font>
    <font>
      <sz val="48"/>
      <name val="Barclays Sans"/>
      <family val="2"/>
    </font>
    <font>
      <sz val="48"/>
      <color indexed="8"/>
      <name val="Barclays Sans"/>
      <family val="2"/>
    </font>
    <font>
      <b/>
      <sz val="40"/>
      <color theme="0"/>
      <name val="Barclays Sans"/>
      <family val="2"/>
    </font>
    <font>
      <sz val="12"/>
      <color theme="0"/>
      <name val="Barclays Sans"/>
      <family val="2"/>
    </font>
    <font>
      <sz val="10"/>
      <color rgb="FFFFA500"/>
      <name val="Barclays Sans"/>
      <family val="2"/>
    </font>
    <font>
      <sz val="10"/>
      <color rgb="FF000000"/>
      <name val="Barclays Sans"/>
      <family val="2"/>
    </font>
    <font>
      <sz val="10"/>
      <color rgb="FFFF0000"/>
      <name val="Barclays Sans"/>
      <family val="2"/>
    </font>
    <font>
      <b/>
      <sz val="9"/>
      <name val="Barclays Sans"/>
      <family val="2"/>
    </font>
    <font>
      <sz val="48"/>
      <color indexed="9"/>
      <name val="Barclays Sans"/>
      <family val="2"/>
    </font>
    <font>
      <b/>
      <sz val="10"/>
      <name val="Arial"/>
      <family val="2"/>
    </font>
    <font>
      <b/>
      <sz val="33"/>
      <name val="Barclays Sans"/>
    </font>
    <font>
      <b/>
      <sz val="72"/>
      <color theme="3"/>
      <name val="Barclays Sans"/>
      <family val="2"/>
    </font>
    <font>
      <b/>
      <sz val="42"/>
      <color theme="3"/>
      <name val="Barclays Sans"/>
      <family val="2"/>
    </font>
    <font>
      <b/>
      <sz val="20"/>
      <color theme="3"/>
      <name val="Barclays Sans"/>
      <family val="2"/>
    </font>
    <font>
      <b/>
      <sz val="36"/>
      <color theme="3"/>
      <name val="Barclays Sans"/>
      <family val="2"/>
    </font>
    <font>
      <b/>
      <sz val="26"/>
      <color theme="3"/>
      <name val="Barclays Sans"/>
      <family val="2"/>
    </font>
    <font>
      <b/>
      <sz val="40"/>
      <color theme="3"/>
      <name val="Barclays Sans"/>
      <family val="2"/>
    </font>
    <font>
      <b/>
      <sz val="38"/>
      <color theme="3"/>
      <name val="Barclays Sans"/>
      <family val="2"/>
    </font>
    <font>
      <b/>
      <sz val="28"/>
      <color theme="3"/>
      <name val="Barclays Sans"/>
      <family val="2"/>
    </font>
    <font>
      <sz val="10"/>
      <color theme="3"/>
      <name val="Barclays Sans"/>
      <family val="2"/>
    </font>
    <font>
      <b/>
      <sz val="48"/>
      <color theme="3"/>
      <name val="Calibri"/>
      <family val="2"/>
    </font>
    <font>
      <sz val="20"/>
      <color theme="3"/>
      <name val="Barclays Sans"/>
      <family val="2"/>
    </font>
    <font>
      <sz val="48"/>
      <color theme="3"/>
      <name val="Barclays Sans"/>
      <family val="2"/>
    </font>
    <font>
      <sz val="28"/>
      <color theme="3"/>
      <name val="Barclays Sans"/>
      <family val="2"/>
    </font>
    <font>
      <b/>
      <sz val="14"/>
      <color theme="3"/>
      <name val="Barclays Sans"/>
      <family val="2"/>
    </font>
    <font>
      <sz val="11"/>
      <name val="Calibri"/>
      <family val="2"/>
    </font>
    <font>
      <b/>
      <sz val="11"/>
      <name val="Calibri"/>
      <family val="2"/>
    </font>
    <font>
      <b/>
      <sz val="36"/>
      <color indexed="8"/>
      <name val="Barclays Sans"/>
      <family val="2"/>
    </font>
    <font>
      <b/>
      <sz val="72"/>
      <color indexed="8"/>
      <name val="Barclays Sans"/>
      <family val="2"/>
    </font>
    <font>
      <b/>
      <sz val="72"/>
      <name val="Barclays Sans"/>
      <family val="2"/>
    </font>
    <font>
      <sz val="20"/>
      <color theme="1"/>
      <name val="Barclays Sans"/>
      <family val="2"/>
    </font>
    <font>
      <b/>
      <sz val="26"/>
      <color theme="0"/>
      <name val="Barclays Sans"/>
      <family val="2"/>
    </font>
    <font>
      <b/>
      <sz val="20"/>
      <color theme="0"/>
      <name val="Barclays Sans"/>
      <family val="2"/>
    </font>
    <font>
      <sz val="8"/>
      <color theme="1"/>
      <name val="Calibri"/>
      <family val="2"/>
      <scheme val="minor"/>
    </font>
    <font>
      <sz val="11"/>
      <color theme="1"/>
      <name val="Verdana"/>
      <family val="2"/>
    </font>
    <font>
      <sz val="11"/>
      <color theme="1"/>
      <name val="Ubuntu"/>
      <family val="2"/>
    </font>
    <font>
      <sz val="8"/>
      <color theme="1"/>
      <name val="Verdana"/>
      <family val="2"/>
    </font>
    <font>
      <u/>
      <sz val="11"/>
      <color theme="1"/>
      <name val="Verdana"/>
      <family val="2"/>
    </font>
    <font>
      <sz val="9"/>
      <color theme="1"/>
      <name val="Verdana"/>
      <family val="2"/>
    </font>
    <font>
      <b/>
      <sz val="9"/>
      <color theme="1"/>
      <name val="Verdana"/>
      <family val="2"/>
    </font>
    <font>
      <sz val="9"/>
      <name val="Verdana"/>
      <family val="2"/>
    </font>
    <font>
      <sz val="10"/>
      <color theme="1"/>
      <name val="Calibri"/>
      <family val="2"/>
      <scheme val="minor"/>
    </font>
    <font>
      <sz val="7"/>
      <color theme="1"/>
      <name val="Calibri"/>
      <family val="2"/>
      <scheme val="minor"/>
    </font>
    <font>
      <b/>
      <sz val="10"/>
      <name val="Barclays Sans"/>
    </font>
    <font>
      <u/>
      <sz val="10"/>
      <color theme="1"/>
      <name val="Verdana"/>
      <family val="2"/>
    </font>
    <font>
      <sz val="10"/>
      <color theme="1"/>
      <name val="Ubuntu"/>
      <family val="2"/>
    </font>
    <font>
      <b/>
      <sz val="10"/>
      <name val="Verdana"/>
      <family val="2"/>
    </font>
    <font>
      <sz val="7.5"/>
      <name val="Barclays Sans"/>
      <family val="2"/>
    </font>
    <font>
      <b/>
      <u/>
      <sz val="38"/>
      <name val="Barclays Sans"/>
    </font>
    <font>
      <b/>
      <sz val="38"/>
      <name val="Barclays Sans"/>
    </font>
    <font>
      <b/>
      <sz val="26"/>
      <name val="Barclays Sans"/>
    </font>
    <font>
      <sz val="10"/>
      <name val="Barclays Sans"/>
    </font>
    <font>
      <b/>
      <sz val="10"/>
      <color indexed="9"/>
      <name val="Barclays Sans"/>
    </font>
    <font>
      <b/>
      <sz val="10"/>
      <color theme="3" tint="-0.249977111117893"/>
      <name val="Barclays Sans"/>
    </font>
    <font>
      <sz val="10"/>
      <color theme="3" tint="-0.249977111117893"/>
      <name val="Barclays Sans"/>
    </font>
    <font>
      <i/>
      <sz val="10"/>
      <name val="Barclays Sans"/>
    </font>
    <font>
      <u/>
      <sz val="10"/>
      <name val="Barclays Sans"/>
    </font>
    <font>
      <sz val="10"/>
      <name val="Ubuntu"/>
      <family val="2"/>
    </font>
    <font>
      <sz val="8"/>
      <color theme="1"/>
      <name val="Ubuntu"/>
      <family val="2"/>
    </font>
    <font>
      <u/>
      <sz val="10"/>
      <color theme="1"/>
      <name val="Ubuntu"/>
      <family val="2"/>
    </font>
    <font>
      <u/>
      <sz val="11"/>
      <color theme="1"/>
      <name val="Ubuntu"/>
      <family val="2"/>
    </font>
    <font>
      <sz val="9"/>
      <color theme="1"/>
      <name val="Ubuntu"/>
      <family val="2"/>
    </font>
    <font>
      <b/>
      <sz val="9"/>
      <color theme="1"/>
      <name val="Ubuntu"/>
      <family val="2"/>
    </font>
    <font>
      <b/>
      <sz val="10"/>
      <name val="Ubuntu"/>
      <family val="2"/>
    </font>
    <font>
      <b/>
      <sz val="8"/>
      <name val="Ubuntu"/>
      <family val="2"/>
    </font>
    <font>
      <sz val="7.5"/>
      <name val="Ubuntu"/>
      <family val="2"/>
    </font>
    <font>
      <b/>
      <sz val="26"/>
      <color theme="1"/>
      <name val="Barclays Sans"/>
      <family val="2"/>
    </font>
    <font>
      <b/>
      <sz val="10"/>
      <color theme="0"/>
      <name val="Barclays Sans"/>
    </font>
    <font>
      <b/>
      <sz val="10"/>
      <color rgb="FF002060"/>
      <name val="Barclays Sans"/>
    </font>
    <font>
      <b/>
      <sz val="8"/>
      <color theme="0"/>
      <name val="Ubuntu"/>
      <family val="2"/>
    </font>
    <font>
      <b/>
      <sz val="10"/>
      <color theme="0"/>
      <name val="Ubuntu"/>
      <family val="2"/>
    </font>
    <font>
      <sz val="9"/>
      <color theme="0"/>
      <name val="Ubuntu"/>
      <family val="2"/>
    </font>
    <font>
      <sz val="10"/>
      <color theme="0"/>
      <name val="Ubuntu"/>
      <family val="2"/>
    </font>
    <font>
      <sz val="10"/>
      <color theme="5"/>
      <name val="Barclays Sans"/>
      <family val="2"/>
    </font>
    <font>
      <sz val="10"/>
      <color theme="1"/>
      <name val="Arial"/>
      <family val="2"/>
    </font>
    <font>
      <b/>
      <sz val="40"/>
      <color rgb="FFFF0000"/>
      <name val="Barclays Sans"/>
      <family val="2"/>
    </font>
    <font>
      <b/>
      <sz val="28"/>
      <color theme="0"/>
      <name val="Barclays Sans"/>
      <family val="2"/>
    </font>
  </fonts>
  <fills count="27">
    <fill>
      <patternFill patternType="none"/>
    </fill>
    <fill>
      <patternFill patternType="gray125"/>
    </fill>
    <fill>
      <patternFill patternType="solid">
        <fgColor indexed="9"/>
        <bgColor indexed="64"/>
      </patternFill>
    </fill>
    <fill>
      <patternFill patternType="solid">
        <fgColor indexed="63"/>
        <bgColor indexed="64"/>
      </patternFill>
    </fill>
    <fill>
      <patternFill patternType="solid">
        <fgColor indexed="62"/>
        <bgColor indexed="64"/>
      </patternFill>
    </fill>
    <fill>
      <patternFill patternType="solid">
        <fgColor indexed="51"/>
        <bgColor indexed="64"/>
      </patternFill>
    </fill>
    <fill>
      <patternFill patternType="solid">
        <fgColor indexed="13"/>
        <bgColor indexed="64"/>
      </patternFill>
    </fill>
    <fill>
      <patternFill patternType="solid">
        <fgColor indexed="10"/>
        <bgColor indexed="64"/>
      </patternFill>
    </fill>
    <fill>
      <patternFill patternType="solid">
        <fgColor indexed="40"/>
        <bgColor indexed="8"/>
      </patternFill>
    </fill>
    <fill>
      <patternFill patternType="solid">
        <fgColor theme="1"/>
        <bgColor indexed="64"/>
      </patternFill>
    </fill>
    <fill>
      <patternFill patternType="solid">
        <fgColor indexed="50"/>
        <bgColor indexed="64"/>
      </patternFill>
    </fill>
    <fill>
      <patternFill patternType="solid">
        <fgColor indexed="50"/>
        <bgColor indexed="51"/>
      </patternFill>
    </fill>
    <fill>
      <patternFill patternType="solid">
        <fgColor rgb="FFFFFF00"/>
        <bgColor indexed="64"/>
      </patternFill>
    </fill>
    <fill>
      <patternFill patternType="solid">
        <fgColor theme="3"/>
        <bgColor indexed="8"/>
      </patternFill>
    </fill>
    <fill>
      <patternFill patternType="solid">
        <fgColor theme="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0" tint="-0.249977111117893"/>
        <bgColor indexed="64"/>
      </patternFill>
    </fill>
    <fill>
      <patternFill patternType="solid">
        <fgColor theme="6"/>
        <bgColor indexed="64"/>
      </patternFill>
    </fill>
    <fill>
      <patternFill patternType="solid">
        <fgColor theme="6" tint="0.39997558519241921"/>
        <bgColor indexed="64"/>
      </patternFill>
    </fill>
    <fill>
      <patternFill patternType="solid">
        <fgColor rgb="FF002060"/>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thin">
        <color indexed="64"/>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thin">
        <color indexed="4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indexed="40"/>
      </left>
      <right/>
      <top style="thick">
        <color indexed="40"/>
      </top>
      <bottom/>
      <diagonal/>
    </border>
    <border>
      <left/>
      <right/>
      <top style="thick">
        <color indexed="40"/>
      </top>
      <bottom/>
      <diagonal/>
    </border>
    <border>
      <left/>
      <right style="thick">
        <color indexed="40"/>
      </right>
      <top style="thick">
        <color indexed="40"/>
      </top>
      <bottom/>
      <diagonal/>
    </border>
    <border>
      <left style="thick">
        <color indexed="40"/>
      </left>
      <right/>
      <top/>
      <bottom style="thick">
        <color indexed="40"/>
      </bottom>
      <diagonal/>
    </border>
    <border>
      <left/>
      <right/>
      <top/>
      <bottom style="thick">
        <color indexed="40"/>
      </bottom>
      <diagonal/>
    </border>
    <border>
      <left/>
      <right style="thick">
        <color indexed="40"/>
      </right>
      <top/>
      <bottom style="thick">
        <color indexed="40"/>
      </bottom>
      <diagonal/>
    </border>
    <border>
      <left style="medium">
        <color indexed="8"/>
      </left>
      <right/>
      <top style="medium">
        <color indexed="8"/>
      </top>
      <bottom style="thin">
        <color indexed="9"/>
      </bottom>
      <diagonal/>
    </border>
    <border>
      <left style="medium">
        <color indexed="8"/>
      </left>
      <right/>
      <top style="thin">
        <color indexed="9"/>
      </top>
      <bottom style="thin">
        <color indexed="9"/>
      </bottom>
      <diagonal/>
    </border>
    <border>
      <left style="medium">
        <color indexed="8"/>
      </left>
      <right/>
      <top style="thin">
        <color indexed="9"/>
      </top>
      <bottom style="medium">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8"/>
      </left>
      <right style="thin">
        <color indexed="8"/>
      </right>
      <top style="hair">
        <color indexed="8"/>
      </top>
      <bottom style="medium">
        <color indexed="8"/>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theme="0"/>
      </left>
      <right/>
      <top/>
      <bottom/>
      <diagonal/>
    </border>
    <border>
      <left style="thin">
        <color theme="0"/>
      </left>
      <right style="thin">
        <color theme="0"/>
      </right>
      <top/>
      <bottom/>
      <diagonal/>
    </border>
    <border>
      <left/>
      <right style="thin">
        <color theme="0"/>
      </right>
      <top/>
      <bottom/>
      <diagonal/>
    </border>
  </borders>
  <cellStyleXfs count="592">
    <xf numFmtId="0" fontId="0" fillId="0" borderId="0"/>
    <xf numFmtId="164" fontId="131" fillId="0" borderId="0" applyFont="0" applyFill="0" applyBorder="0" applyAlignment="0" applyProtection="0"/>
    <xf numFmtId="0" fontId="133" fillId="0" borderId="0" applyNumberFormat="0" applyFill="0" applyBorder="0" applyAlignment="0" applyProtection="0">
      <alignment vertical="top"/>
      <protection locked="0"/>
    </xf>
    <xf numFmtId="9" fontId="131" fillId="0" borderId="0" applyFont="0" applyFill="0" applyBorder="0" applyAlignment="0" applyProtection="0"/>
    <xf numFmtId="0" fontId="131" fillId="0" borderId="0"/>
    <xf numFmtId="0" fontId="130" fillId="0" borderId="0"/>
    <xf numFmtId="0" fontId="129" fillId="0" borderId="0"/>
    <xf numFmtId="0" fontId="128" fillId="0" borderId="0"/>
    <xf numFmtId="0" fontId="127" fillId="0" borderId="0"/>
    <xf numFmtId="0" fontId="126" fillId="0" borderId="0"/>
    <xf numFmtId="0" fontId="125" fillId="0" borderId="0"/>
    <xf numFmtId="0" fontId="124" fillId="0" borderId="0"/>
    <xf numFmtId="0" fontId="123" fillId="0" borderId="0"/>
    <xf numFmtId="0" fontId="122" fillId="0" borderId="0"/>
    <xf numFmtId="0" fontId="121" fillId="0" borderId="0"/>
    <xf numFmtId="0" fontId="120" fillId="0" borderId="0"/>
    <xf numFmtId="0" fontId="119" fillId="0" borderId="0"/>
    <xf numFmtId="0" fontId="118" fillId="0" borderId="0"/>
    <xf numFmtId="0" fontId="117" fillId="0" borderId="0"/>
    <xf numFmtId="0" fontId="116" fillId="0" borderId="0"/>
    <xf numFmtId="0" fontId="115" fillId="0" borderId="0"/>
    <xf numFmtId="0" fontId="114" fillId="0" borderId="0"/>
    <xf numFmtId="0" fontId="113" fillId="0" borderId="0"/>
    <xf numFmtId="0" fontId="112" fillId="0" borderId="0"/>
    <xf numFmtId="0" fontId="111" fillId="0" borderId="0"/>
    <xf numFmtId="0" fontId="110" fillId="0" borderId="0"/>
    <xf numFmtId="0" fontId="109" fillId="0" borderId="0"/>
    <xf numFmtId="0" fontId="108" fillId="0" borderId="0"/>
    <xf numFmtId="0" fontId="107" fillId="0" borderId="0"/>
    <xf numFmtId="0" fontId="106" fillId="0" borderId="0"/>
    <xf numFmtId="0" fontId="105" fillId="0" borderId="0"/>
    <xf numFmtId="0" fontId="104" fillId="0" borderId="0"/>
    <xf numFmtId="0" fontId="103" fillId="0" borderId="0"/>
    <xf numFmtId="0" fontId="102" fillId="0" borderId="0"/>
    <xf numFmtId="0" fontId="101" fillId="0" borderId="0"/>
    <xf numFmtId="0" fontId="100" fillId="0" borderId="0"/>
    <xf numFmtId="0" fontId="99" fillId="0" borderId="0"/>
    <xf numFmtId="0" fontId="98" fillId="0" borderId="0"/>
    <xf numFmtId="0" fontId="97" fillId="0" borderId="0"/>
    <xf numFmtId="0" fontId="96" fillId="0" borderId="0"/>
    <xf numFmtId="0" fontId="95" fillId="0" borderId="0"/>
    <xf numFmtId="0" fontId="94" fillId="0" borderId="0"/>
    <xf numFmtId="0" fontId="93" fillId="0" borderId="0"/>
    <xf numFmtId="0" fontId="92" fillId="0" borderId="0"/>
    <xf numFmtId="0" fontId="91" fillId="0" borderId="0"/>
    <xf numFmtId="0" fontId="90" fillId="0" borderId="0"/>
    <xf numFmtId="0" fontId="89" fillId="0" borderId="0"/>
    <xf numFmtId="0" fontId="88" fillId="0" borderId="0"/>
    <xf numFmtId="0" fontId="87" fillId="0" borderId="0"/>
    <xf numFmtId="0" fontId="86" fillId="0" borderId="0"/>
    <xf numFmtId="0" fontId="85" fillId="0" borderId="0"/>
    <xf numFmtId="0" fontId="84" fillId="0" borderId="0"/>
    <xf numFmtId="0" fontId="83" fillId="0" borderId="0"/>
    <xf numFmtId="0" fontId="82" fillId="0" borderId="0"/>
    <xf numFmtId="0" fontId="81" fillId="0" borderId="0"/>
    <xf numFmtId="0" fontId="80" fillId="0" borderId="0"/>
    <xf numFmtId="0" fontId="79" fillId="0" borderId="0"/>
    <xf numFmtId="0" fontId="78" fillId="0" borderId="0"/>
    <xf numFmtId="0" fontId="77" fillId="0" borderId="0"/>
    <xf numFmtId="0" fontId="76" fillId="0" borderId="0"/>
    <xf numFmtId="0" fontId="75" fillId="0" borderId="0"/>
    <xf numFmtId="0" fontId="74" fillId="0" borderId="0"/>
    <xf numFmtId="0" fontId="73" fillId="0" borderId="0"/>
    <xf numFmtId="0" fontId="72" fillId="0" borderId="0"/>
    <xf numFmtId="0" fontId="71" fillId="0" borderId="0"/>
    <xf numFmtId="0" fontId="70" fillId="0" borderId="0"/>
    <xf numFmtId="0" fontId="69" fillId="0" borderId="0"/>
    <xf numFmtId="0" fontId="68" fillId="0" borderId="0"/>
    <xf numFmtId="0" fontId="67" fillId="0" borderId="0"/>
    <xf numFmtId="0" fontId="66" fillId="0" borderId="0"/>
    <xf numFmtId="0" fontId="65" fillId="0" borderId="0"/>
    <xf numFmtId="165" fontId="139" fillId="0" borderId="0" applyFont="0" applyFill="0" applyBorder="0" applyAlignment="0" applyProtection="0"/>
    <xf numFmtId="0" fontId="64" fillId="0" borderId="0"/>
    <xf numFmtId="0" fontId="63" fillId="0" borderId="0"/>
    <xf numFmtId="0" fontId="62" fillId="0" borderId="0"/>
    <xf numFmtId="0" fontId="61" fillId="0" borderId="0"/>
    <xf numFmtId="0" fontId="60" fillId="0" borderId="0"/>
    <xf numFmtId="0" fontId="59" fillId="0" borderId="0"/>
    <xf numFmtId="0" fontId="58" fillId="0" borderId="0"/>
    <xf numFmtId="0" fontId="57" fillId="0" borderId="0"/>
    <xf numFmtId="0" fontId="56" fillId="0" borderId="0"/>
    <xf numFmtId="0" fontId="55" fillId="0" borderId="0"/>
    <xf numFmtId="0" fontId="54" fillId="0" borderId="0"/>
    <xf numFmtId="0" fontId="53" fillId="0" borderId="0"/>
    <xf numFmtId="0" fontId="52" fillId="0" borderId="0"/>
    <xf numFmtId="0" fontId="51" fillId="0" borderId="0"/>
    <xf numFmtId="0" fontId="50" fillId="0" borderId="0"/>
    <xf numFmtId="0" fontId="49" fillId="0" borderId="0"/>
    <xf numFmtId="0" fontId="48" fillId="0" borderId="0"/>
    <xf numFmtId="0" fontId="47" fillId="0" borderId="0"/>
    <xf numFmtId="0" fontId="46" fillId="0" borderId="0"/>
    <xf numFmtId="0" fontId="45" fillId="0" borderId="0"/>
    <xf numFmtId="0" fontId="44" fillId="0" borderId="0"/>
    <xf numFmtId="0" fontId="43" fillId="0" borderId="0"/>
    <xf numFmtId="0" fontId="4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0" fillId="0" borderId="0"/>
    <xf numFmtId="0" fontId="39" fillId="0" borderId="0"/>
    <xf numFmtId="0" fontId="38" fillId="0" borderId="0"/>
    <xf numFmtId="0" fontId="37" fillId="0" borderId="0"/>
    <xf numFmtId="0" fontId="36" fillId="0" borderId="0"/>
    <xf numFmtId="0" fontId="35" fillId="0" borderId="0"/>
    <xf numFmtId="0" fontId="34" fillId="0" borderId="0"/>
    <xf numFmtId="164" fontId="13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64" fontId="13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1" fillId="0" borderId="0"/>
    <xf numFmtId="0" fontId="30" fillId="0" borderId="0"/>
    <xf numFmtId="0" fontId="29" fillId="0" borderId="0"/>
    <xf numFmtId="0" fontId="28" fillId="0" borderId="0"/>
    <xf numFmtId="0" fontId="27" fillId="0" borderId="0"/>
    <xf numFmtId="0" fontId="26" fillId="0" borderId="0"/>
    <xf numFmtId="0" fontId="25" fillId="0" borderId="0"/>
    <xf numFmtId="0" fontId="24" fillId="0" borderId="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249" fillId="0" borderId="0"/>
    <xf numFmtId="0" fontId="4" fillId="0" borderId="0"/>
    <xf numFmtId="0" fontId="3" fillId="0" borderId="0"/>
    <xf numFmtId="0" fontId="2" fillId="0" borderId="0"/>
  </cellStyleXfs>
  <cellXfs count="744">
    <xf numFmtId="0" fontId="0" fillId="0" borderId="0" xfId="0"/>
    <xf numFmtId="0" fontId="139" fillId="0" borderId="0" xfId="0" applyFont="1"/>
    <xf numFmtId="0" fontId="138" fillId="2" borderId="1" xfId="0" applyFont="1" applyFill="1" applyBorder="1" applyAlignment="1">
      <alignment horizontal="left" vertical="center"/>
    </xf>
    <xf numFmtId="0" fontId="138" fillId="0" borderId="1" xfId="0" applyFont="1" applyBorder="1"/>
    <xf numFmtId="0" fontId="140" fillId="0" borderId="0" xfId="0" applyFont="1"/>
    <xf numFmtId="0" fontId="134" fillId="2" borderId="0" xfId="0" applyFont="1" applyFill="1" applyAlignment="1" applyProtection="1">
      <alignment horizontal="left" vertical="center"/>
      <protection locked="0"/>
    </xf>
    <xf numFmtId="0" fontId="134" fillId="2" borderId="0" xfId="0" applyFont="1" applyFill="1" applyAlignment="1" applyProtection="1">
      <alignment vertical="center" wrapText="1"/>
      <protection locked="0"/>
    </xf>
    <xf numFmtId="0" fontId="135" fillId="2" borderId="0" xfId="0" applyFont="1" applyFill="1" applyAlignment="1" applyProtection="1">
      <alignment horizontal="left" vertical="center"/>
      <protection locked="0"/>
    </xf>
    <xf numFmtId="0" fontId="137" fillId="2" borderId="0" xfId="0" applyFont="1" applyFill="1" applyAlignment="1" applyProtection="1">
      <alignment vertical="center" wrapText="1"/>
      <protection locked="0"/>
    </xf>
    <xf numFmtId="0" fontId="137" fillId="2" borderId="0" xfId="0" applyFont="1" applyFill="1" applyAlignment="1" applyProtection="1">
      <alignment horizontal="left" vertical="center"/>
      <protection locked="0"/>
    </xf>
    <xf numFmtId="169" fontId="134" fillId="2" borderId="0" xfId="0" applyNumberFormat="1" applyFont="1" applyFill="1" applyAlignment="1" applyProtection="1">
      <alignment horizontal="left" vertical="center"/>
      <protection locked="0"/>
    </xf>
    <xf numFmtId="170" fontId="134" fillId="2" borderId="0" xfId="0" applyNumberFormat="1" applyFont="1" applyFill="1" applyAlignment="1" applyProtection="1">
      <alignment horizontal="left" vertical="center"/>
      <protection locked="0"/>
    </xf>
    <xf numFmtId="0" fontId="134" fillId="0" borderId="0" xfId="0" applyFont="1" applyAlignment="1" applyProtection="1">
      <alignment horizontal="left" vertical="center"/>
      <protection locked="0"/>
    </xf>
    <xf numFmtId="0" fontId="134" fillId="2" borderId="0" xfId="0" applyFont="1" applyFill="1" applyAlignment="1" applyProtection="1">
      <alignment horizontal="center" vertical="center"/>
      <protection locked="0"/>
    </xf>
    <xf numFmtId="0" fontId="136" fillId="0" borderId="0" xfId="0" applyFont="1" applyAlignment="1" applyProtection="1">
      <alignment horizontal="left" vertical="center"/>
      <protection locked="0"/>
    </xf>
    <xf numFmtId="0" fontId="134" fillId="3" borderId="0" xfId="0" applyFont="1" applyFill="1" applyAlignment="1" applyProtection="1">
      <alignment horizontal="left" vertical="center"/>
      <protection locked="0"/>
    </xf>
    <xf numFmtId="0" fontId="0" fillId="0" borderId="1" xfId="0" applyBorder="1"/>
    <xf numFmtId="0" fontId="138" fillId="0" borderId="0" xfId="0" applyFont="1"/>
    <xf numFmtId="0" fontId="141" fillId="2" borderId="0" xfId="0" applyFont="1" applyFill="1" applyAlignment="1" applyProtection="1">
      <alignment horizontal="left" vertical="center"/>
      <protection locked="0"/>
    </xf>
    <xf numFmtId="0" fontId="142" fillId="2" borderId="0" xfId="0" applyFont="1" applyFill="1" applyAlignment="1" applyProtection="1">
      <alignment horizontal="left" vertical="center"/>
      <protection locked="0"/>
    </xf>
    <xf numFmtId="0" fontId="143" fillId="2" borderId="0" xfId="2" applyFont="1" applyFill="1" applyAlignment="1" applyProtection="1">
      <alignment horizontal="left" vertical="center"/>
      <protection locked="0"/>
    </xf>
    <xf numFmtId="0" fontId="144" fillId="2" borderId="0" xfId="0" applyFont="1" applyFill="1" applyAlignment="1" applyProtection="1">
      <alignment horizontal="left" vertical="center"/>
      <protection locked="0"/>
    </xf>
    <xf numFmtId="0" fontId="147" fillId="2" borderId="0" xfId="0" applyFont="1" applyFill="1" applyAlignment="1" applyProtection="1">
      <alignment horizontal="left" vertical="center"/>
      <protection locked="0"/>
    </xf>
    <xf numFmtId="0" fontId="144" fillId="0" borderId="0" xfId="0" applyFont="1" applyAlignment="1" applyProtection="1">
      <alignment horizontal="left" vertical="center"/>
      <protection locked="0"/>
    </xf>
    <xf numFmtId="173" fontId="144" fillId="0" borderId="0" xfId="1" applyNumberFormat="1" applyFont="1" applyFill="1" applyBorder="1" applyAlignment="1" applyProtection="1">
      <alignment horizontal="center" vertical="center"/>
      <protection locked="0"/>
    </xf>
    <xf numFmtId="173" fontId="144" fillId="0" borderId="0" xfId="1" applyNumberFormat="1" applyFont="1" applyFill="1" applyBorder="1" applyAlignment="1" applyProtection="1">
      <alignment horizontal="center"/>
      <protection locked="0"/>
    </xf>
    <xf numFmtId="167" fontId="144" fillId="0" borderId="0" xfId="0" applyNumberFormat="1" applyFont="1" applyAlignment="1" applyProtection="1">
      <alignment horizontal="center" vertical="center"/>
      <protection locked="0"/>
    </xf>
    <xf numFmtId="0" fontId="144" fillId="0" borderId="0" xfId="0" applyFont="1" applyAlignment="1" applyProtection="1">
      <alignment horizontal="center" vertical="center"/>
      <protection locked="0"/>
    </xf>
    <xf numFmtId="176" fontId="144" fillId="0" borderId="0" xfId="1" applyNumberFormat="1" applyFont="1" applyFill="1" applyBorder="1" applyAlignment="1" applyProtection="1">
      <alignment horizontal="center" vertical="center"/>
      <protection locked="0"/>
    </xf>
    <xf numFmtId="175" fontId="144" fillId="0" borderId="0" xfId="1" applyNumberFormat="1" applyFont="1" applyFill="1" applyBorder="1" applyAlignment="1" applyProtection="1">
      <alignment horizontal="center" vertical="center"/>
      <protection locked="0"/>
    </xf>
    <xf numFmtId="177" fontId="144" fillId="0" borderId="0" xfId="1" applyNumberFormat="1" applyFont="1" applyFill="1" applyBorder="1" applyAlignment="1" applyProtection="1">
      <alignment horizontal="center" vertical="center"/>
      <protection locked="0"/>
    </xf>
    <xf numFmtId="178" fontId="144" fillId="0" borderId="0" xfId="1" applyNumberFormat="1" applyFont="1" applyFill="1" applyBorder="1" applyAlignment="1" applyProtection="1">
      <alignment horizontal="center" vertical="center"/>
      <protection locked="0"/>
    </xf>
    <xf numFmtId="173" fontId="146" fillId="0" borderId="0" xfId="0" applyNumberFormat="1" applyFont="1" applyAlignment="1" applyProtection="1">
      <alignment horizontal="left" vertical="center"/>
      <protection locked="0"/>
    </xf>
    <xf numFmtId="16" fontId="145" fillId="0" borderId="0" xfId="0" applyNumberFormat="1" applyFont="1" applyAlignment="1" applyProtection="1">
      <alignment horizontal="left" vertical="center"/>
      <protection locked="0"/>
    </xf>
    <xf numFmtId="2" fontId="144" fillId="0" borderId="0" xfId="0" applyNumberFormat="1" applyFont="1" applyAlignment="1" applyProtection="1">
      <alignment horizontal="center" vertical="center"/>
      <protection locked="0"/>
    </xf>
    <xf numFmtId="0" fontId="144" fillId="0" borderId="2" xfId="0" applyFont="1" applyBorder="1" applyAlignment="1" applyProtection="1">
      <alignment horizontal="left" vertical="center"/>
      <protection locked="0"/>
    </xf>
    <xf numFmtId="173" fontId="139" fillId="0" borderId="1" xfId="1" applyNumberFormat="1" applyFont="1" applyBorder="1"/>
    <xf numFmtId="0" fontId="153" fillId="2" borderId="0" xfId="0" applyFont="1" applyFill="1" applyAlignment="1" applyProtection="1">
      <alignment vertical="center"/>
      <protection locked="0"/>
    </xf>
    <xf numFmtId="0" fontId="153" fillId="2" borderId="0" xfId="0" applyFont="1" applyFill="1" applyAlignment="1" applyProtection="1">
      <alignment horizontal="left" vertical="center"/>
      <protection locked="0"/>
    </xf>
    <xf numFmtId="15" fontId="138" fillId="0" borderId="0" xfId="0" applyNumberFormat="1" applyFont="1"/>
    <xf numFmtId="0" fontId="151" fillId="2" borderId="0" xfId="0" applyFont="1" applyFill="1" applyAlignment="1" applyProtection="1">
      <alignment horizontal="left" vertical="center"/>
      <protection locked="0"/>
    </xf>
    <xf numFmtId="0" fontId="148" fillId="2" borderId="0" xfId="0" applyFont="1" applyFill="1" applyAlignment="1" applyProtection="1">
      <alignment horizontal="left" vertical="center"/>
      <protection locked="0"/>
    </xf>
    <xf numFmtId="0" fontId="149" fillId="2" borderId="0" xfId="0" applyFont="1" applyFill="1" applyAlignment="1" applyProtection="1">
      <alignment horizontal="left" vertical="center"/>
      <protection locked="0"/>
    </xf>
    <xf numFmtId="0" fontId="150" fillId="2" borderId="0" xfId="0" applyFont="1" applyFill="1" applyAlignment="1" applyProtection="1">
      <alignment horizontal="left" vertical="center"/>
      <protection locked="0"/>
    </xf>
    <xf numFmtId="0" fontId="154" fillId="2" borderId="0" xfId="0" applyFont="1" applyFill="1" applyAlignment="1" applyProtection="1">
      <alignment horizontal="left" vertical="center"/>
      <protection locked="0"/>
    </xf>
    <xf numFmtId="164" fontId="139" fillId="0" borderId="0" xfId="0" applyNumberFormat="1" applyFont="1"/>
    <xf numFmtId="0" fontId="146" fillId="0" borderId="0" xfId="0" applyFont="1" applyAlignment="1" applyProtection="1">
      <alignment horizontal="center" vertical="center"/>
      <protection locked="0"/>
    </xf>
    <xf numFmtId="0" fontId="155" fillId="2" borderId="0" xfId="0" applyFont="1" applyFill="1" applyAlignment="1" applyProtection="1">
      <alignment horizontal="left" vertical="center"/>
      <protection locked="0"/>
    </xf>
    <xf numFmtId="0" fontId="144" fillId="0" borderId="8" xfId="0" applyFont="1" applyBorder="1" applyAlignment="1" applyProtection="1">
      <alignment horizontal="center" vertical="center"/>
      <protection locked="0"/>
    </xf>
    <xf numFmtId="0" fontId="145" fillId="2" borderId="3" xfId="0" applyFont="1" applyFill="1" applyBorder="1" applyAlignment="1" applyProtection="1">
      <alignment horizontal="center" vertical="center"/>
      <protection locked="0"/>
    </xf>
    <xf numFmtId="173" fontId="145" fillId="0" borderId="9" xfId="1" applyNumberFormat="1" applyFont="1" applyFill="1" applyBorder="1" applyAlignment="1" applyProtection="1">
      <alignment horizontal="center"/>
    </xf>
    <xf numFmtId="164" fontId="145" fillId="0" borderId="9" xfId="1" applyFont="1" applyFill="1" applyBorder="1" applyAlignment="1" applyProtection="1">
      <alignment horizontal="center"/>
    </xf>
    <xf numFmtId="0" fontId="145" fillId="0" borderId="9" xfId="0" applyFont="1" applyBorder="1" applyAlignment="1">
      <alignment horizontal="left" vertical="center"/>
    </xf>
    <xf numFmtId="0" fontId="145" fillId="0" borderId="3" xfId="0" applyFont="1" applyBorder="1" applyAlignment="1" applyProtection="1">
      <alignment horizontal="center" vertical="center"/>
      <protection locked="0"/>
    </xf>
    <xf numFmtId="0" fontId="145" fillId="0" borderId="10" xfId="0" applyFont="1" applyBorder="1" applyAlignment="1" applyProtection="1">
      <alignment horizontal="center" vertical="center"/>
      <protection locked="0"/>
    </xf>
    <xf numFmtId="0" fontId="145" fillId="0" borderId="11" xfId="0" applyFont="1" applyBorder="1" applyAlignment="1" applyProtection="1">
      <alignment horizontal="center" vertical="center"/>
      <protection locked="0"/>
    </xf>
    <xf numFmtId="173" fontId="145" fillId="0" borderId="9" xfId="1" applyNumberFormat="1" applyFont="1" applyFill="1" applyBorder="1" applyAlignment="1" applyProtection="1">
      <alignment horizontal="center" vertical="center"/>
    </xf>
    <xf numFmtId="164" fontId="145" fillId="0" borderId="9" xfId="1" applyFont="1" applyFill="1" applyBorder="1" applyAlignment="1" applyProtection="1">
      <alignment horizontal="center" vertical="center"/>
    </xf>
    <xf numFmtId="0" fontId="144" fillId="0" borderId="5" xfId="0" applyFont="1" applyBorder="1" applyAlignment="1">
      <alignment horizontal="left" vertical="center"/>
    </xf>
    <xf numFmtId="0" fontId="144" fillId="0" borderId="6" xfId="0" applyFont="1" applyBorder="1" applyAlignment="1">
      <alignment horizontal="left" vertical="center"/>
    </xf>
    <xf numFmtId="173" fontId="144" fillId="0" borderId="12" xfId="1" applyNumberFormat="1" applyFont="1" applyFill="1" applyBorder="1" applyAlignment="1" applyProtection="1">
      <alignment horizontal="center" vertical="center"/>
    </xf>
    <xf numFmtId="173" fontId="144" fillId="0" borderId="9" xfId="1" applyNumberFormat="1" applyFont="1" applyFill="1" applyBorder="1" applyAlignment="1" applyProtection="1">
      <alignment horizontal="center" vertical="center"/>
    </xf>
    <xf numFmtId="164" fontId="144" fillId="0" borderId="9" xfId="1" applyFont="1" applyFill="1" applyBorder="1" applyAlignment="1" applyProtection="1">
      <alignment horizontal="center" vertical="center"/>
    </xf>
    <xf numFmtId="0" fontId="144" fillId="0" borderId="2" xfId="0" applyFont="1" applyBorder="1" applyAlignment="1" applyProtection="1">
      <alignment horizontal="center" vertical="center"/>
      <protection locked="0"/>
    </xf>
    <xf numFmtId="0" fontId="144" fillId="0" borderId="11" xfId="0" applyFont="1" applyBorder="1" applyAlignment="1" applyProtection="1">
      <alignment horizontal="center" vertical="center"/>
      <protection locked="0"/>
    </xf>
    <xf numFmtId="0" fontId="144" fillId="0" borderId="9" xfId="0" applyFont="1" applyBorder="1" applyAlignment="1">
      <alignment horizontal="left" vertical="center"/>
    </xf>
    <xf numFmtId="0" fontId="144" fillId="0" borderId="13" xfId="0" applyFont="1" applyBorder="1" applyAlignment="1">
      <alignment horizontal="left" vertical="center"/>
    </xf>
    <xf numFmtId="0" fontId="144" fillId="0" borderId="14" xfId="0" applyFont="1" applyBorder="1" applyAlignment="1" applyProtection="1">
      <alignment horizontal="center" vertical="center"/>
      <protection locked="0"/>
    </xf>
    <xf numFmtId="177" fontId="144" fillId="0" borderId="9" xfId="1" applyNumberFormat="1" applyFont="1" applyFill="1" applyBorder="1" applyAlignment="1" applyProtection="1">
      <alignment horizontal="center" vertical="center"/>
    </xf>
    <xf numFmtId="173" fontId="144" fillId="2" borderId="9" xfId="1" applyNumberFormat="1" applyFont="1" applyFill="1" applyBorder="1" applyAlignment="1" applyProtection="1">
      <alignment horizontal="center" vertical="center"/>
    </xf>
    <xf numFmtId="173" fontId="144" fillId="2" borderId="13" xfId="1" applyNumberFormat="1" applyFont="1" applyFill="1" applyBorder="1" applyAlignment="1" applyProtection="1">
      <alignment horizontal="center" vertical="center"/>
    </xf>
    <xf numFmtId="0" fontId="144" fillId="0" borderId="11" xfId="0" applyFont="1" applyBorder="1" applyAlignment="1" applyProtection="1">
      <alignment horizontal="left" vertical="center"/>
      <protection locked="0"/>
    </xf>
    <xf numFmtId="168" fontId="144" fillId="0" borderId="9" xfId="1" applyNumberFormat="1" applyFont="1" applyFill="1" applyBorder="1" applyAlignment="1" applyProtection="1">
      <alignment horizontal="center" vertical="center"/>
    </xf>
    <xf numFmtId="175" fontId="144" fillId="0" borderId="12" xfId="1" applyNumberFormat="1" applyFont="1" applyFill="1" applyBorder="1" applyAlignment="1" applyProtection="1">
      <alignment horizontal="center" vertical="center"/>
    </xf>
    <xf numFmtId="0" fontId="156" fillId="0" borderId="0" xfId="0" applyFont="1" applyAlignment="1" applyProtection="1">
      <alignment horizontal="left" vertical="center"/>
      <protection locked="0"/>
    </xf>
    <xf numFmtId="0" fontId="136" fillId="2" borderId="0" xfId="0" applyFont="1" applyFill="1" applyAlignment="1" applyProtection="1">
      <alignment horizontal="left" vertical="center"/>
      <protection locked="0"/>
    </xf>
    <xf numFmtId="175" fontId="156" fillId="0" borderId="0" xfId="1" applyNumberFormat="1" applyFont="1" applyFill="1" applyBorder="1" applyAlignment="1" applyProtection="1">
      <alignment horizontal="center" vertical="center"/>
      <protection locked="0"/>
    </xf>
    <xf numFmtId="178" fontId="156" fillId="0" borderId="0" xfId="1" applyNumberFormat="1" applyFont="1" applyFill="1" applyBorder="1" applyAlignment="1" applyProtection="1">
      <alignment horizontal="center" vertical="center"/>
      <protection locked="0"/>
    </xf>
    <xf numFmtId="173" fontId="156" fillId="0" borderId="0" xfId="0" applyNumberFormat="1" applyFont="1" applyAlignment="1" applyProtection="1">
      <alignment horizontal="left" vertical="center"/>
      <protection locked="0"/>
    </xf>
    <xf numFmtId="173" fontId="145" fillId="2" borderId="15" xfId="1" applyNumberFormat="1" applyFont="1" applyFill="1" applyBorder="1" applyAlignment="1" applyProtection="1">
      <alignment horizontal="center" vertical="center"/>
    </xf>
    <xf numFmtId="164" fontId="145" fillId="2" borderId="15" xfId="1" applyFont="1" applyFill="1" applyBorder="1" applyAlignment="1" applyProtection="1">
      <alignment horizontal="center" vertical="center"/>
    </xf>
    <xf numFmtId="173" fontId="145" fillId="0" borderId="12" xfId="1" applyNumberFormat="1" applyFont="1" applyFill="1" applyBorder="1" applyAlignment="1" applyProtection="1">
      <alignment horizontal="center"/>
    </xf>
    <xf numFmtId="173" fontId="145" fillId="0" borderId="12" xfId="1" applyNumberFormat="1" applyFont="1" applyFill="1" applyBorder="1" applyAlignment="1" applyProtection="1">
      <alignment horizontal="center" vertical="center"/>
    </xf>
    <xf numFmtId="167" fontId="144" fillId="0" borderId="9" xfId="0" applyNumberFormat="1" applyFont="1" applyBorder="1" applyAlignment="1">
      <alignment horizontal="right" vertical="center"/>
    </xf>
    <xf numFmtId="0" fontId="144" fillId="0" borderId="12" xfId="0" applyFont="1" applyBorder="1" applyAlignment="1">
      <alignment horizontal="left" vertical="center"/>
    </xf>
    <xf numFmtId="173" fontId="144" fillId="0" borderId="13" xfId="1" applyNumberFormat="1" applyFont="1" applyFill="1" applyBorder="1" applyAlignment="1" applyProtection="1">
      <alignment horizontal="center" vertical="center"/>
    </xf>
    <xf numFmtId="173" fontId="145" fillId="2" borderId="16" xfId="1" applyNumberFormat="1" applyFont="1" applyFill="1" applyBorder="1" applyAlignment="1" applyProtection="1">
      <alignment horizontal="center" vertical="center"/>
    </xf>
    <xf numFmtId="173" fontId="145" fillId="0" borderId="13" xfId="1" applyNumberFormat="1" applyFont="1" applyFill="1" applyBorder="1" applyAlignment="1" applyProtection="1">
      <alignment horizontal="center"/>
    </xf>
    <xf numFmtId="167" fontId="144" fillId="0" borderId="13" xfId="0" applyNumberFormat="1" applyFont="1" applyBorder="1" applyAlignment="1">
      <alignment horizontal="center" vertical="center"/>
    </xf>
    <xf numFmtId="173" fontId="145" fillId="0" borderId="13" xfId="1" applyNumberFormat="1" applyFont="1" applyFill="1" applyBorder="1" applyAlignment="1" applyProtection="1">
      <alignment horizontal="center" vertical="center"/>
    </xf>
    <xf numFmtId="167" fontId="144" fillId="0" borderId="13" xfId="0" applyNumberFormat="1" applyFont="1" applyBorder="1" applyAlignment="1">
      <alignment horizontal="right" vertical="center"/>
    </xf>
    <xf numFmtId="0" fontId="144" fillId="0" borderId="3" xfId="0" applyFont="1" applyBorder="1" applyAlignment="1" applyProtection="1">
      <alignment vertical="center"/>
      <protection locked="0"/>
    </xf>
    <xf numFmtId="0" fontId="144" fillId="0" borderId="4" xfId="0" applyFont="1" applyBorder="1" applyAlignment="1" applyProtection="1">
      <alignment vertical="center"/>
      <protection locked="0"/>
    </xf>
    <xf numFmtId="168" fontId="144" fillId="0" borderId="0" xfId="1" applyNumberFormat="1" applyFont="1" applyFill="1" applyBorder="1" applyAlignment="1" applyProtection="1">
      <alignment horizontal="center" vertical="center"/>
      <protection locked="0"/>
    </xf>
    <xf numFmtId="168" fontId="146" fillId="0" borderId="0" xfId="1" applyNumberFormat="1" applyFont="1" applyFill="1" applyBorder="1" applyAlignment="1" applyProtection="1">
      <alignment horizontal="center" vertical="center"/>
      <protection locked="0"/>
    </xf>
    <xf numFmtId="172" fontId="144" fillId="2" borderId="0" xfId="0" applyNumberFormat="1" applyFont="1" applyFill="1" applyAlignment="1" applyProtection="1">
      <alignment horizontal="left" vertical="center"/>
      <protection locked="0"/>
    </xf>
    <xf numFmtId="172" fontId="144" fillId="2" borderId="15" xfId="0" applyNumberFormat="1" applyFont="1" applyFill="1" applyBorder="1" applyAlignment="1" applyProtection="1">
      <alignment horizontal="left" vertical="center"/>
      <protection locked="0"/>
    </xf>
    <xf numFmtId="172" fontId="144" fillId="2" borderId="0" xfId="0" applyNumberFormat="1" applyFont="1" applyFill="1" applyAlignment="1" applyProtection="1">
      <alignment horizontal="center" vertical="center"/>
      <protection locked="0"/>
    </xf>
    <xf numFmtId="173" fontId="144" fillId="0" borderId="0" xfId="1" applyNumberFormat="1" applyFont="1" applyFill="1" applyBorder="1" applyAlignment="1" applyProtection="1">
      <alignment horizontal="center" vertical="center"/>
    </xf>
    <xf numFmtId="0" fontId="140" fillId="0" borderId="0" xfId="0" applyFont="1" applyAlignment="1">
      <alignment horizontal="center"/>
    </xf>
    <xf numFmtId="173" fontId="139" fillId="0" borderId="0" xfId="1" applyNumberFormat="1" applyFont="1" applyBorder="1"/>
    <xf numFmtId="164" fontId="139" fillId="0" borderId="0" xfId="1" applyFont="1" applyBorder="1"/>
    <xf numFmtId="0" fontId="138" fillId="0" borderId="19" xfId="0" applyFont="1" applyBorder="1"/>
    <xf numFmtId="164" fontId="139" fillId="0" borderId="0" xfId="1" applyFont="1"/>
    <xf numFmtId="175" fontId="144" fillId="0" borderId="13" xfId="1" applyNumberFormat="1" applyFont="1" applyFill="1" applyBorder="1" applyAlignment="1" applyProtection="1">
      <alignment horizontal="center" vertical="center"/>
    </xf>
    <xf numFmtId="167" fontId="144" fillId="0" borderId="12" xfId="1" applyNumberFormat="1" applyFont="1" applyFill="1" applyBorder="1" applyAlignment="1" applyProtection="1">
      <alignment horizontal="center" vertical="center"/>
    </xf>
    <xf numFmtId="167" fontId="144" fillId="0" borderId="9" xfId="1" applyNumberFormat="1" applyFont="1" applyFill="1" applyBorder="1" applyAlignment="1" applyProtection="1">
      <alignment horizontal="center" vertical="center"/>
    </xf>
    <xf numFmtId="167" fontId="144" fillId="0" borderId="13" xfId="1" applyNumberFormat="1" applyFont="1" applyFill="1" applyBorder="1" applyAlignment="1" applyProtection="1">
      <alignment horizontal="center" vertical="center"/>
    </xf>
    <xf numFmtId="0" fontId="157" fillId="2" borderId="0" xfId="0" applyFont="1" applyFill="1" applyAlignment="1">
      <alignment horizontal="left" vertical="center"/>
    </xf>
    <xf numFmtId="0" fontId="158" fillId="2" borderId="0" xfId="0" applyFont="1" applyFill="1"/>
    <xf numFmtId="174" fontId="137" fillId="2" borderId="0" xfId="0" applyNumberFormat="1" applyFont="1" applyFill="1"/>
    <xf numFmtId="0" fontId="137" fillId="2" borderId="0" xfId="0" applyFont="1" applyFill="1"/>
    <xf numFmtId="0" fontId="159" fillId="2" borderId="0" xfId="0" applyFont="1" applyFill="1"/>
    <xf numFmtId="0" fontId="160" fillId="2" borderId="0" xfId="0" applyFont="1" applyFill="1"/>
    <xf numFmtId="0" fontId="158" fillId="2" borderId="2" xfId="0" applyFont="1" applyFill="1" applyBorder="1"/>
    <xf numFmtId="0" fontId="158" fillId="2" borderId="5" xfId="0" applyFont="1" applyFill="1" applyBorder="1"/>
    <xf numFmtId="0" fontId="158" fillId="2" borderId="6" xfId="0" applyFont="1" applyFill="1" applyBorder="1"/>
    <xf numFmtId="167" fontId="158" fillId="2" borderId="0" xfId="0" applyNumberFormat="1" applyFont="1" applyFill="1"/>
    <xf numFmtId="175" fontId="158" fillId="2" borderId="0" xfId="0" applyNumberFormat="1" applyFont="1" applyFill="1"/>
    <xf numFmtId="171" fontId="158" fillId="2" borderId="0" xfId="0" applyNumberFormat="1" applyFont="1" applyFill="1"/>
    <xf numFmtId="0" fontId="158" fillId="2" borderId="11" xfId="0" applyFont="1" applyFill="1" applyBorder="1" applyAlignment="1">
      <alignment horizontal="center"/>
    </xf>
    <xf numFmtId="0" fontId="158" fillId="2" borderId="0" xfId="0" applyFont="1" applyFill="1" applyAlignment="1">
      <alignment horizontal="right"/>
    </xf>
    <xf numFmtId="171" fontId="158" fillId="2" borderId="0" xfId="0" applyNumberFormat="1" applyFont="1" applyFill="1" applyAlignment="1">
      <alignment horizontal="right"/>
    </xf>
    <xf numFmtId="167" fontId="160" fillId="2" borderId="0" xfId="0" applyNumberFormat="1" applyFont="1" applyFill="1"/>
    <xf numFmtId="2" fontId="160" fillId="2" borderId="0" xfId="0" applyNumberFormat="1" applyFont="1" applyFill="1"/>
    <xf numFmtId="168" fontId="160" fillId="2" borderId="0" xfId="0" applyNumberFormat="1" applyFont="1" applyFill="1"/>
    <xf numFmtId="1" fontId="160" fillId="2" borderId="0" xfId="0" applyNumberFormat="1" applyFont="1" applyFill="1"/>
    <xf numFmtId="0" fontId="160" fillId="2" borderId="0" xfId="0" applyFont="1" applyFill="1" applyAlignment="1">
      <alignment horizontal="right"/>
    </xf>
    <xf numFmtId="171" fontId="160" fillId="2" borderId="0" xfId="0" applyNumberFormat="1" applyFont="1" applyFill="1" applyAlignment="1">
      <alignment horizontal="right"/>
    </xf>
    <xf numFmtId="171" fontId="160" fillId="2" borderId="0" xfId="0" applyNumberFormat="1" applyFont="1" applyFill="1"/>
    <xf numFmtId="0" fontId="161" fillId="2" borderId="0" xfId="0" applyFont="1" applyFill="1"/>
    <xf numFmtId="0" fontId="161" fillId="2" borderId="0" xfId="0" applyFont="1" applyFill="1" applyAlignment="1">
      <alignment horizontal="left"/>
    </xf>
    <xf numFmtId="0" fontId="161" fillId="2" borderId="11" xfId="0" applyFont="1" applyFill="1" applyBorder="1" applyAlignment="1">
      <alignment horizontal="center"/>
    </xf>
    <xf numFmtId="167" fontId="161" fillId="2" borderId="1" xfId="0" applyNumberFormat="1" applyFont="1" applyFill="1" applyBorder="1" applyAlignment="1">
      <alignment horizontal="center"/>
    </xf>
    <xf numFmtId="167" fontId="161" fillId="2" borderId="20" xfId="0" applyNumberFormat="1" applyFont="1" applyFill="1" applyBorder="1" applyAlignment="1">
      <alignment horizontal="center"/>
    </xf>
    <xf numFmtId="167" fontId="161" fillId="2" borderId="21" xfId="0" applyNumberFormat="1" applyFont="1" applyFill="1" applyBorder="1" applyAlignment="1">
      <alignment horizontal="center"/>
    </xf>
    <xf numFmtId="0" fontId="139" fillId="0" borderId="1" xfId="0" applyFont="1" applyBorder="1"/>
    <xf numFmtId="0" fontId="0" fillId="2" borderId="0" xfId="0" applyFill="1"/>
    <xf numFmtId="0" fontId="138" fillId="2" borderId="0" xfId="0" applyFont="1" applyFill="1"/>
    <xf numFmtId="175" fontId="160" fillId="2" borderId="0" xfId="0" applyNumberFormat="1" applyFont="1" applyFill="1"/>
    <xf numFmtId="0" fontId="0" fillId="4" borderId="0" xfId="0" applyFill="1" applyProtection="1">
      <protection locked="0"/>
    </xf>
    <xf numFmtId="0" fontId="161" fillId="4" borderId="0" xfId="0" applyFont="1" applyFill="1" applyProtection="1">
      <protection locked="0"/>
    </xf>
    <xf numFmtId="0" fontId="162" fillId="5" borderId="11" xfId="0" applyFont="1" applyFill="1" applyBorder="1" applyProtection="1">
      <protection locked="0"/>
    </xf>
    <xf numFmtId="164" fontId="162" fillId="6" borderId="11" xfId="1" applyFont="1" applyFill="1" applyBorder="1" applyProtection="1">
      <protection locked="0"/>
    </xf>
    <xf numFmtId="0" fontId="162" fillId="7" borderId="11" xfId="0" applyFont="1" applyFill="1" applyBorder="1"/>
    <xf numFmtId="167" fontId="162" fillId="7" borderId="11" xfId="0" applyNumberFormat="1" applyFont="1" applyFill="1" applyBorder="1"/>
    <xf numFmtId="164" fontId="162" fillId="7" borderId="11" xfId="1" applyFont="1" applyFill="1" applyBorder="1" applyProtection="1"/>
    <xf numFmtId="0" fontId="161" fillId="2" borderId="1" xfId="0" applyFont="1" applyFill="1" applyBorder="1"/>
    <xf numFmtId="167" fontId="161" fillId="2" borderId="22" xfId="0" applyNumberFormat="1" applyFont="1" applyFill="1" applyBorder="1" applyAlignment="1">
      <alignment horizontal="center"/>
    </xf>
    <xf numFmtId="167" fontId="161" fillId="2" borderId="23" xfId="0" applyNumberFormat="1" applyFont="1" applyFill="1" applyBorder="1" applyAlignment="1">
      <alignment horizontal="center"/>
    </xf>
    <xf numFmtId="0" fontId="161" fillId="2" borderId="24" xfId="0" applyFont="1" applyFill="1" applyBorder="1"/>
    <xf numFmtId="0" fontId="161" fillId="2" borderId="21" xfId="0" applyFont="1" applyFill="1" applyBorder="1"/>
    <xf numFmtId="0" fontId="161" fillId="2" borderId="12" xfId="0" applyFont="1" applyFill="1" applyBorder="1" applyAlignment="1">
      <alignment horizontal="center"/>
    </xf>
    <xf numFmtId="2" fontId="161" fillId="2" borderId="1" xfId="0" applyNumberFormat="1" applyFont="1" applyFill="1" applyBorder="1" applyAlignment="1">
      <alignment horizontal="left"/>
    </xf>
    <xf numFmtId="0" fontId="161" fillId="2" borderId="1" xfId="0" applyFont="1" applyFill="1" applyBorder="1" applyAlignment="1">
      <alignment horizontal="left"/>
    </xf>
    <xf numFmtId="2" fontId="161" fillId="2" borderId="25" xfId="0" applyNumberFormat="1" applyFont="1" applyFill="1" applyBorder="1" applyAlignment="1">
      <alignment horizontal="left"/>
    </xf>
    <xf numFmtId="2" fontId="161" fillId="2" borderId="22" xfId="0" applyNumberFormat="1" applyFont="1" applyFill="1" applyBorder="1" applyAlignment="1">
      <alignment horizontal="left"/>
    </xf>
    <xf numFmtId="0" fontId="161" fillId="2" borderId="26" xfId="0" applyFont="1" applyFill="1" applyBorder="1"/>
    <xf numFmtId="0" fontId="161" fillId="2" borderId="26" xfId="0" applyFont="1" applyFill="1" applyBorder="1" applyAlignment="1">
      <alignment horizontal="left"/>
    </xf>
    <xf numFmtId="2" fontId="161" fillId="2" borderId="26" xfId="0" applyNumberFormat="1" applyFont="1" applyFill="1" applyBorder="1" applyAlignment="1">
      <alignment horizontal="left"/>
    </xf>
    <xf numFmtId="0" fontId="144" fillId="0" borderId="10" xfId="0" applyFont="1" applyBorder="1" applyAlignment="1" applyProtection="1">
      <alignment horizontal="center" vertical="center"/>
      <protection locked="0"/>
    </xf>
    <xf numFmtId="0" fontId="144" fillId="0" borderId="12" xfId="0" applyFont="1" applyBorder="1" applyAlignment="1" applyProtection="1">
      <alignment horizontal="center" vertical="center"/>
      <protection locked="0"/>
    </xf>
    <xf numFmtId="173" fontId="144" fillId="0" borderId="7" xfId="1" applyNumberFormat="1" applyFont="1" applyFill="1" applyBorder="1" applyAlignment="1" applyProtection="1">
      <alignment horizontal="center" vertical="center"/>
    </xf>
    <xf numFmtId="173" fontId="144" fillId="0" borderId="5" xfId="1" applyNumberFormat="1" applyFont="1" applyFill="1" applyBorder="1" applyAlignment="1" applyProtection="1">
      <alignment horizontal="center" vertical="center"/>
    </xf>
    <xf numFmtId="173" fontId="144" fillId="0" borderId="6" xfId="1" applyNumberFormat="1" applyFont="1" applyFill="1" applyBorder="1" applyAlignment="1" applyProtection="1">
      <alignment horizontal="center" vertical="center"/>
    </xf>
    <xf numFmtId="164" fontId="144" fillId="0" borderId="5" xfId="1" applyFont="1" applyFill="1" applyBorder="1" applyAlignment="1" applyProtection="1">
      <alignment horizontal="center" vertical="center"/>
    </xf>
    <xf numFmtId="167" fontId="161" fillId="2" borderId="27" xfId="0" applyNumberFormat="1" applyFont="1" applyFill="1" applyBorder="1" applyAlignment="1">
      <alignment horizontal="center"/>
    </xf>
    <xf numFmtId="182" fontId="144" fillId="0" borderId="13" xfId="1" applyNumberFormat="1" applyFont="1" applyFill="1" applyBorder="1" applyAlignment="1" applyProtection="1">
      <alignment horizontal="right" vertical="center"/>
    </xf>
    <xf numFmtId="0" fontId="162" fillId="2" borderId="0" xfId="0" applyFont="1" applyFill="1"/>
    <xf numFmtId="0" fontId="160" fillId="2" borderId="0" xfId="0" applyFont="1" applyFill="1" applyAlignment="1">
      <alignment horizontal="center"/>
    </xf>
    <xf numFmtId="164" fontId="168" fillId="2" borderId="0" xfId="0" applyNumberFormat="1" applyFont="1" applyFill="1" applyAlignment="1" applyProtection="1">
      <alignment horizontal="left" vertical="center"/>
      <protection locked="0"/>
    </xf>
    <xf numFmtId="0" fontId="168" fillId="2" borderId="0" xfId="0" applyFont="1" applyFill="1" applyAlignment="1" applyProtection="1">
      <alignment horizontal="left" vertical="center"/>
      <protection locked="0"/>
    </xf>
    <xf numFmtId="173" fontId="168" fillId="2" borderId="0" xfId="0" applyNumberFormat="1" applyFont="1" applyFill="1" applyAlignment="1" applyProtection="1">
      <alignment horizontal="left" vertical="center"/>
      <protection locked="0"/>
    </xf>
    <xf numFmtId="179" fontId="168" fillId="2" borderId="0" xfId="1" applyNumberFormat="1" applyFont="1" applyFill="1" applyBorder="1" applyAlignment="1" applyProtection="1">
      <alignment horizontal="center" vertical="center"/>
      <protection locked="0"/>
    </xf>
    <xf numFmtId="181" fontId="158" fillId="2" borderId="6" xfId="3" applyNumberFormat="1" applyFont="1" applyFill="1" applyBorder="1" applyAlignment="1">
      <alignment horizontal="center"/>
    </xf>
    <xf numFmtId="0" fontId="169" fillId="0" borderId="0" xfId="0" applyFont="1"/>
    <xf numFmtId="15" fontId="169" fillId="0" borderId="0" xfId="0" applyNumberFormat="1" applyFont="1"/>
    <xf numFmtId="0" fontId="0" fillId="0" borderId="28" xfId="0" applyBorder="1"/>
    <xf numFmtId="0" fontId="0" fillId="0" borderId="0" xfId="0" quotePrefix="1"/>
    <xf numFmtId="2" fontId="0" fillId="0" borderId="0" xfId="0" applyNumberFormat="1"/>
    <xf numFmtId="0" fontId="173" fillId="2" borderId="0" xfId="0" applyFont="1" applyFill="1"/>
    <xf numFmtId="0" fontId="173" fillId="2" borderId="2" xfId="0" applyFont="1" applyFill="1" applyBorder="1"/>
    <xf numFmtId="0" fontId="173" fillId="2" borderId="11" xfId="0" applyFont="1" applyFill="1" applyBorder="1"/>
    <xf numFmtId="0" fontId="173" fillId="2" borderId="3" xfId="0" applyFont="1" applyFill="1" applyBorder="1"/>
    <xf numFmtId="0" fontId="173" fillId="2" borderId="5" xfId="0" applyFont="1" applyFill="1" applyBorder="1"/>
    <xf numFmtId="0" fontId="173" fillId="2" borderId="6" xfId="0" applyFont="1" applyFill="1" applyBorder="1"/>
    <xf numFmtId="0" fontId="173" fillId="2" borderId="9" xfId="0" applyFont="1" applyFill="1" applyBorder="1"/>
    <xf numFmtId="0" fontId="173" fillId="2" borderId="13" xfId="0" applyFont="1" applyFill="1" applyBorder="1"/>
    <xf numFmtId="0" fontId="174" fillId="2" borderId="0" xfId="0" applyFont="1" applyFill="1"/>
    <xf numFmtId="0" fontId="173" fillId="2" borderId="7" xfId="0" applyFont="1" applyFill="1" applyBorder="1"/>
    <xf numFmtId="0" fontId="173" fillId="2" borderId="12" xfId="0" applyFont="1" applyFill="1" applyBorder="1"/>
    <xf numFmtId="0" fontId="173" fillId="2" borderId="10" xfId="0" applyFont="1" applyFill="1" applyBorder="1"/>
    <xf numFmtId="0" fontId="173" fillId="2" borderId="11" xfId="0" applyFont="1" applyFill="1" applyBorder="1" applyAlignment="1">
      <alignment horizontal="right"/>
    </xf>
    <xf numFmtId="171" fontId="173" fillId="2" borderId="9" xfId="0" applyNumberFormat="1" applyFont="1" applyFill="1" applyBorder="1" applyAlignment="1">
      <alignment horizontal="right"/>
    </xf>
    <xf numFmtId="171" fontId="173" fillId="2" borderId="9" xfId="0" applyNumberFormat="1" applyFont="1" applyFill="1" applyBorder="1"/>
    <xf numFmtId="171" fontId="173" fillId="2" borderId="13" xfId="0" applyNumberFormat="1" applyFont="1" applyFill="1" applyBorder="1" applyAlignment="1">
      <alignment horizontal="right"/>
    </xf>
    <xf numFmtId="171" fontId="173" fillId="2" borderId="13" xfId="0" applyNumberFormat="1" applyFont="1" applyFill="1" applyBorder="1"/>
    <xf numFmtId="0" fontId="173" fillId="2" borderId="2" xfId="0" applyFont="1" applyFill="1" applyBorder="1" applyAlignment="1">
      <alignment horizontal="left"/>
    </xf>
    <xf numFmtId="0" fontId="173" fillId="2" borderId="4" xfId="0" applyFont="1" applyFill="1" applyBorder="1" applyAlignment="1">
      <alignment horizontal="right"/>
    </xf>
    <xf numFmtId="0" fontId="173" fillId="2" borderId="4" xfId="0" applyFont="1" applyFill="1" applyBorder="1" applyAlignment="1">
      <alignment horizontal="left"/>
    </xf>
    <xf numFmtId="0" fontId="173" fillId="2" borderId="3" xfId="0" applyFont="1" applyFill="1" applyBorder="1" applyAlignment="1">
      <alignment horizontal="right"/>
    </xf>
    <xf numFmtId="2" fontId="173" fillId="2" borderId="6" xfId="0" applyNumberFormat="1" applyFont="1" applyFill="1" applyBorder="1" applyAlignment="1">
      <alignment horizontal="left"/>
    </xf>
    <xf numFmtId="2" fontId="173" fillId="2" borderId="18" xfId="0" applyNumberFormat="1" applyFont="1" applyFill="1" applyBorder="1" applyAlignment="1">
      <alignment horizontal="right"/>
    </xf>
    <xf numFmtId="2" fontId="173" fillId="2" borderId="18" xfId="0" applyNumberFormat="1" applyFont="1" applyFill="1" applyBorder="1" applyAlignment="1">
      <alignment horizontal="left"/>
    </xf>
    <xf numFmtId="2" fontId="173" fillId="2" borderId="16" xfId="0" applyNumberFormat="1" applyFont="1" applyFill="1" applyBorder="1" applyAlignment="1">
      <alignment horizontal="right"/>
    </xf>
    <xf numFmtId="168" fontId="176" fillId="2" borderId="12" xfId="0" applyNumberFormat="1" applyFont="1" applyFill="1" applyBorder="1"/>
    <xf numFmtId="168" fontId="175" fillId="2" borderId="15" xfId="0" applyNumberFormat="1" applyFont="1" applyFill="1" applyBorder="1"/>
    <xf numFmtId="168" fontId="176" fillId="2" borderId="9" xfId="0" applyNumberFormat="1" applyFont="1" applyFill="1" applyBorder="1"/>
    <xf numFmtId="168" fontId="175" fillId="2" borderId="9" xfId="0" applyNumberFormat="1" applyFont="1" applyFill="1" applyBorder="1"/>
    <xf numFmtId="168" fontId="175" fillId="2" borderId="13" xfId="0" applyNumberFormat="1" applyFont="1" applyFill="1" applyBorder="1"/>
    <xf numFmtId="167" fontId="175" fillId="2" borderId="9" xfId="0" applyNumberFormat="1" applyFont="1" applyFill="1" applyBorder="1"/>
    <xf numFmtId="2" fontId="175" fillId="2" borderId="9" xfId="0" applyNumberFormat="1" applyFont="1" applyFill="1" applyBorder="1"/>
    <xf numFmtId="167" fontId="175" fillId="2" borderId="13" xfId="0" applyNumberFormat="1" applyFont="1" applyFill="1" applyBorder="1"/>
    <xf numFmtId="167" fontId="175" fillId="2" borderId="10" xfId="0" applyNumberFormat="1" applyFont="1" applyFill="1" applyBorder="1"/>
    <xf numFmtId="167" fontId="175" fillId="2" borderId="15" xfId="0" applyNumberFormat="1" applyFont="1" applyFill="1" applyBorder="1"/>
    <xf numFmtId="0" fontId="175" fillId="2" borderId="15" xfId="0" applyFont="1" applyFill="1" applyBorder="1"/>
    <xf numFmtId="0" fontId="175" fillId="2" borderId="16" xfId="0" applyFont="1" applyFill="1" applyBorder="1"/>
    <xf numFmtId="181" fontId="158" fillId="2" borderId="5" xfId="3" applyNumberFormat="1" applyFont="1" applyFill="1" applyBorder="1" applyAlignment="1">
      <alignment horizontal="center"/>
    </xf>
    <xf numFmtId="181" fontId="158" fillId="2" borderId="15" xfId="3" applyNumberFormat="1" applyFont="1" applyFill="1" applyBorder="1" applyAlignment="1">
      <alignment horizontal="center"/>
    </xf>
    <xf numFmtId="181" fontId="158" fillId="2" borderId="16" xfId="3" applyNumberFormat="1" applyFont="1" applyFill="1" applyBorder="1" applyAlignment="1">
      <alignment horizontal="center"/>
    </xf>
    <xf numFmtId="173" fontId="145" fillId="0" borderId="15" xfId="1" applyNumberFormat="1" applyFont="1" applyFill="1" applyBorder="1" applyAlignment="1" applyProtection="1">
      <alignment horizontal="center"/>
    </xf>
    <xf numFmtId="164" fontId="145" fillId="0" borderId="15" xfId="1" applyFont="1" applyFill="1" applyBorder="1" applyAlignment="1" applyProtection="1">
      <alignment horizontal="center"/>
    </xf>
    <xf numFmtId="173" fontId="145" fillId="0" borderId="10" xfId="1" applyNumberFormat="1" applyFont="1" applyFill="1" applyBorder="1" applyAlignment="1" applyProtection="1">
      <alignment horizontal="center" vertical="center"/>
    </xf>
    <xf numFmtId="173" fontId="145" fillId="0" borderId="15" xfId="1" applyNumberFormat="1" applyFont="1" applyFill="1" applyBorder="1" applyAlignment="1" applyProtection="1">
      <alignment horizontal="center" vertical="center"/>
    </xf>
    <xf numFmtId="164" fontId="145" fillId="0" borderId="15" xfId="1" applyFont="1" applyFill="1" applyBorder="1" applyAlignment="1" applyProtection="1">
      <alignment horizontal="center" vertical="center"/>
    </xf>
    <xf numFmtId="173" fontId="145" fillId="0" borderId="16" xfId="1" applyNumberFormat="1" applyFont="1" applyFill="1" applyBorder="1" applyAlignment="1" applyProtection="1">
      <alignment horizontal="center" vertical="center"/>
    </xf>
    <xf numFmtId="167" fontId="144" fillId="0" borderId="6" xfId="0" applyNumberFormat="1" applyFont="1" applyBorder="1" applyAlignment="1">
      <alignment horizontal="center" vertical="center"/>
    </xf>
    <xf numFmtId="14" fontId="134" fillId="2" borderId="0" xfId="0" applyNumberFormat="1" applyFont="1" applyFill="1" applyAlignment="1" applyProtection="1">
      <alignment horizontal="left" vertical="center"/>
      <protection locked="0"/>
    </xf>
    <xf numFmtId="166" fontId="138" fillId="0" borderId="0" xfId="0" applyNumberFormat="1" applyFont="1"/>
    <xf numFmtId="0" fontId="177" fillId="2" borderId="0" xfId="0" applyFont="1" applyFill="1" applyAlignment="1" applyProtection="1">
      <alignment horizontal="left" vertical="center"/>
      <protection locked="0"/>
    </xf>
    <xf numFmtId="0" fontId="167" fillId="2" borderId="0" xfId="0" applyFont="1" applyFill="1" applyAlignment="1">
      <alignment horizontal="center" wrapText="1"/>
    </xf>
    <xf numFmtId="0" fontId="167" fillId="2" borderId="41" xfId="0" applyFont="1" applyFill="1" applyBorder="1"/>
    <xf numFmtId="167" fontId="167" fillId="2" borderId="42" xfId="0" applyNumberFormat="1" applyFont="1" applyFill="1" applyBorder="1"/>
    <xf numFmtId="167" fontId="167" fillId="2" borderId="43" xfId="0" applyNumberFormat="1" applyFont="1" applyFill="1" applyBorder="1"/>
    <xf numFmtId="0" fontId="178" fillId="9" borderId="18" xfId="0" applyFont="1" applyFill="1" applyBorder="1" applyAlignment="1">
      <alignment horizontal="center" wrapText="1"/>
    </xf>
    <xf numFmtId="0" fontId="178" fillId="9" borderId="16" xfId="0" applyFont="1" applyFill="1" applyBorder="1" applyAlignment="1">
      <alignment horizontal="center" wrapText="1"/>
    </xf>
    <xf numFmtId="0" fontId="178" fillId="9" borderId="11" xfId="0" applyFont="1" applyFill="1" applyBorder="1" applyAlignment="1">
      <alignment horizontal="center" wrapText="1"/>
    </xf>
    <xf numFmtId="168" fontId="161" fillId="2" borderId="9" xfId="0" applyNumberFormat="1" applyFont="1" applyFill="1" applyBorder="1"/>
    <xf numFmtId="168" fontId="161" fillId="2" borderId="12" xfId="0" applyNumberFormat="1" applyFont="1" applyFill="1" applyBorder="1"/>
    <xf numFmtId="168" fontId="161" fillId="2" borderId="13" xfId="0" applyNumberFormat="1" applyFont="1" applyFill="1" applyBorder="1"/>
    <xf numFmtId="167" fontId="161" fillId="2" borderId="12" xfId="0" applyNumberFormat="1" applyFont="1" applyFill="1" applyBorder="1" applyAlignment="1">
      <alignment horizontal="center"/>
    </xf>
    <xf numFmtId="167" fontId="161" fillId="2" borderId="9" xfId="0" applyNumberFormat="1" applyFont="1" applyFill="1" applyBorder="1" applyAlignment="1">
      <alignment horizontal="center"/>
    </xf>
    <xf numFmtId="0" fontId="161" fillId="2" borderId="13" xfId="0" applyFont="1" applyFill="1" applyBorder="1" applyAlignment="1">
      <alignment horizontal="center"/>
    </xf>
    <xf numFmtId="2" fontId="161" fillId="2" borderId="13" xfId="0" applyNumberFormat="1" applyFont="1" applyFill="1" applyBorder="1" applyAlignment="1">
      <alignment horizontal="center"/>
    </xf>
    <xf numFmtId="14" fontId="0" fillId="2" borderId="0" xfId="0" applyNumberFormat="1" applyFill="1"/>
    <xf numFmtId="14" fontId="0" fillId="0" borderId="0" xfId="0" applyNumberFormat="1"/>
    <xf numFmtId="0" fontId="179" fillId="0" borderId="0" xfId="0" applyFont="1"/>
    <xf numFmtId="0" fontId="179" fillId="0" borderId="0" xfId="0" quotePrefix="1" applyFont="1"/>
    <xf numFmtId="0" fontId="181" fillId="0" borderId="0" xfId="0" quotePrefix="1" applyFont="1"/>
    <xf numFmtId="0" fontId="182" fillId="2" borderId="0" xfId="0" applyFont="1" applyFill="1"/>
    <xf numFmtId="0" fontId="175" fillId="2" borderId="0" xfId="0" applyFont="1" applyFill="1"/>
    <xf numFmtId="0" fontId="175" fillId="2" borderId="2" xfId="0" applyFont="1" applyFill="1" applyBorder="1"/>
    <xf numFmtId="0" fontId="175" fillId="2" borderId="11" xfId="0" applyFont="1" applyFill="1" applyBorder="1"/>
    <xf numFmtId="0" fontId="175" fillId="2" borderId="3" xfId="0" applyFont="1" applyFill="1" applyBorder="1"/>
    <xf numFmtId="0" fontId="175" fillId="2" borderId="7" xfId="0" applyFont="1" applyFill="1" applyBorder="1"/>
    <xf numFmtId="167" fontId="176" fillId="2" borderId="12" xfId="0" applyNumberFormat="1" applyFont="1" applyFill="1" applyBorder="1"/>
    <xf numFmtId="0" fontId="175" fillId="0" borderId="0" xfId="0" applyFont="1"/>
    <xf numFmtId="0" fontId="183" fillId="2" borderId="0" xfId="0" applyFont="1" applyFill="1"/>
    <xf numFmtId="0" fontId="175" fillId="2" borderId="5" xfId="0" applyFont="1" applyFill="1" applyBorder="1"/>
    <xf numFmtId="167" fontId="176" fillId="2" borderId="9" xfId="0" applyNumberFormat="1" applyFont="1" applyFill="1" applyBorder="1"/>
    <xf numFmtId="2" fontId="175" fillId="2" borderId="15" xfId="0" applyNumberFormat="1" applyFont="1" applyFill="1" applyBorder="1"/>
    <xf numFmtId="0" fontId="175" fillId="2" borderId="6" xfId="0" applyFont="1" applyFill="1" applyBorder="1"/>
    <xf numFmtId="167" fontId="176" fillId="2" borderId="13" xfId="0" applyNumberFormat="1" applyFont="1" applyFill="1" applyBorder="1"/>
    <xf numFmtId="167" fontId="175" fillId="2" borderId="16" xfId="0" applyNumberFormat="1" applyFont="1" applyFill="1" applyBorder="1"/>
    <xf numFmtId="0" fontId="175" fillId="2" borderId="0" xfId="0" applyFont="1" applyFill="1" applyAlignment="1">
      <alignment horizontal="right"/>
    </xf>
    <xf numFmtId="174" fontId="141" fillId="2" borderId="0" xfId="0" applyNumberFormat="1" applyFont="1" applyFill="1"/>
    <xf numFmtId="0" fontId="184" fillId="10" borderId="44" xfId="4" applyFont="1" applyFill="1" applyBorder="1" applyAlignment="1">
      <alignment horizontal="center"/>
    </xf>
    <xf numFmtId="0" fontId="184" fillId="10" borderId="45" xfId="4" applyFont="1" applyFill="1" applyBorder="1" applyAlignment="1">
      <alignment horizontal="center"/>
    </xf>
    <xf numFmtId="0" fontId="184" fillId="10" borderId="46" xfId="4" applyFont="1" applyFill="1" applyBorder="1" applyAlignment="1">
      <alignment horizontal="center"/>
    </xf>
    <xf numFmtId="0" fontId="184" fillId="11" borderId="47" xfId="4" applyFont="1" applyFill="1" applyBorder="1" applyAlignment="1">
      <alignment horizontal="center"/>
    </xf>
    <xf numFmtId="0" fontId="131" fillId="0" borderId="48" xfId="4" applyBorder="1"/>
    <xf numFmtId="0" fontId="131" fillId="12" borderId="1" xfId="4" applyFill="1" applyBorder="1"/>
    <xf numFmtId="167" fontId="131" fillId="0" borderId="3" xfId="4" applyNumberFormat="1" applyBorder="1"/>
    <xf numFmtId="0" fontId="134" fillId="2" borderId="0" xfId="0" applyFont="1" applyFill="1" applyAlignment="1" applyProtection="1">
      <alignment horizontal="left" vertical="center" wrapText="1"/>
      <protection locked="0"/>
    </xf>
    <xf numFmtId="0" fontId="144" fillId="0" borderId="4" xfId="0" applyFont="1" applyBorder="1" applyAlignment="1" applyProtection="1">
      <alignment horizontal="center" vertical="center"/>
      <protection locked="0"/>
    </xf>
    <xf numFmtId="0" fontId="144" fillId="0" borderId="3" xfId="0" applyFont="1" applyBorder="1" applyAlignment="1" applyProtection="1">
      <alignment horizontal="center" vertical="center"/>
      <protection locked="0"/>
    </xf>
    <xf numFmtId="172" fontId="144" fillId="2" borderId="5" xfId="0" applyNumberFormat="1" applyFont="1" applyFill="1" applyBorder="1" applyAlignment="1" applyProtection="1">
      <alignment horizontal="center" vertical="center"/>
      <protection locked="0"/>
    </xf>
    <xf numFmtId="172" fontId="144" fillId="2" borderId="15" xfId="0" applyNumberFormat="1" applyFont="1" applyFill="1" applyBorder="1" applyAlignment="1" applyProtection="1">
      <alignment horizontal="center" vertical="center"/>
      <protection locked="0"/>
    </xf>
    <xf numFmtId="181" fontId="144" fillId="2" borderId="5" xfId="3" applyNumberFormat="1" applyFont="1" applyFill="1" applyBorder="1" applyAlignment="1" applyProtection="1">
      <alignment horizontal="center" vertical="center"/>
      <protection locked="0"/>
    </xf>
    <xf numFmtId="181" fontId="144" fillId="2" borderId="0" xfId="3" applyNumberFormat="1" applyFont="1" applyFill="1" applyBorder="1" applyAlignment="1" applyProtection="1">
      <alignment horizontal="center" vertical="center"/>
      <protection locked="0"/>
    </xf>
    <xf numFmtId="181" fontId="144" fillId="2" borderId="15" xfId="3" applyNumberFormat="1" applyFont="1" applyFill="1" applyBorder="1" applyAlignment="1" applyProtection="1">
      <alignment horizontal="center" vertical="center"/>
      <protection locked="0"/>
    </xf>
    <xf numFmtId="172" fontId="144" fillId="2" borderId="5" xfId="0" applyNumberFormat="1" applyFont="1" applyFill="1" applyBorder="1" applyAlignment="1" applyProtection="1">
      <alignment horizontal="left" vertical="center"/>
      <protection locked="0"/>
    </xf>
    <xf numFmtId="0" fontId="0" fillId="0" borderId="25" xfId="0" applyBorder="1"/>
    <xf numFmtId="0" fontId="0" fillId="0" borderId="26" xfId="0" applyBorder="1"/>
    <xf numFmtId="181" fontId="139" fillId="0" borderId="20" xfId="3" applyNumberFormat="1" applyFont="1" applyBorder="1" applyAlignment="1">
      <alignment horizontal="center"/>
    </xf>
    <xf numFmtId="181" fontId="0" fillId="0" borderId="20" xfId="3" applyNumberFormat="1" applyFont="1" applyBorder="1" applyAlignment="1">
      <alignment horizontal="center"/>
    </xf>
    <xf numFmtId="0" fontId="0" fillId="0" borderId="24" xfId="0" applyBorder="1"/>
    <xf numFmtId="181" fontId="139" fillId="0" borderId="27" xfId="3" applyNumberFormat="1" applyFont="1" applyBorder="1" applyAlignment="1">
      <alignment horizontal="center"/>
    </xf>
    <xf numFmtId="172" fontId="144" fillId="2" borderId="6" xfId="0" applyNumberFormat="1" applyFont="1" applyFill="1" applyBorder="1" applyAlignment="1" applyProtection="1">
      <alignment horizontal="center" vertical="center"/>
      <protection locked="0"/>
    </xf>
    <xf numFmtId="172" fontId="144" fillId="2" borderId="18" xfId="0" applyNumberFormat="1" applyFont="1" applyFill="1" applyBorder="1" applyAlignment="1" applyProtection="1">
      <alignment horizontal="center" vertical="center"/>
      <protection locked="0"/>
    </xf>
    <xf numFmtId="172" fontId="144" fillId="2" borderId="16" xfId="0" applyNumberFormat="1" applyFont="1" applyFill="1" applyBorder="1" applyAlignment="1" applyProtection="1">
      <alignment horizontal="center" vertical="center"/>
      <protection locked="0"/>
    </xf>
    <xf numFmtId="183" fontId="162" fillId="2" borderId="0" xfId="0" applyNumberFormat="1" applyFont="1" applyFill="1"/>
    <xf numFmtId="0" fontId="186" fillId="2" borderId="0" xfId="0" applyFont="1" applyFill="1" applyAlignment="1">
      <alignment horizontal="left" vertical="center"/>
    </xf>
    <xf numFmtId="0" fontId="187" fillId="2" borderId="0" xfId="0" applyFont="1" applyFill="1" applyAlignment="1" applyProtection="1">
      <alignment horizontal="left" vertical="center"/>
      <protection locked="0"/>
    </xf>
    <xf numFmtId="9" fontId="188" fillId="2" borderId="0" xfId="3" applyFont="1" applyFill="1" applyAlignment="1" applyProtection="1">
      <alignment horizontal="left" vertical="center"/>
      <protection locked="0"/>
    </xf>
    <xf numFmtId="0" fontId="188" fillId="2" borderId="0" xfId="0" applyFont="1" applyFill="1" applyAlignment="1" applyProtection="1">
      <alignment horizontal="left" vertical="center"/>
      <protection locked="0"/>
    </xf>
    <xf numFmtId="0" fontId="188" fillId="2" borderId="0" xfId="0" applyFont="1" applyFill="1" applyAlignment="1" applyProtection="1">
      <alignment vertical="center" wrapText="1"/>
      <protection locked="0"/>
    </xf>
    <xf numFmtId="166" fontId="189" fillId="2" borderId="0" xfId="0" applyNumberFormat="1" applyFont="1" applyFill="1" applyAlignment="1" applyProtection="1">
      <alignment horizontal="left" vertical="center"/>
      <protection locked="0"/>
    </xf>
    <xf numFmtId="0" fontId="190" fillId="2" borderId="0" xfId="0" applyFont="1" applyFill="1" applyAlignment="1" applyProtection="1">
      <alignment horizontal="left" vertical="center"/>
      <protection locked="0"/>
    </xf>
    <xf numFmtId="0" fontId="189" fillId="2" borderId="0" xfId="0" applyFont="1" applyFill="1" applyAlignment="1" applyProtection="1">
      <alignment horizontal="left" vertical="center"/>
      <protection locked="0"/>
    </xf>
    <xf numFmtId="0" fontId="191" fillId="0" borderId="0" xfId="0" applyFont="1" applyAlignment="1" applyProtection="1">
      <alignment horizontal="left" vertical="center"/>
      <protection locked="0"/>
    </xf>
    <xf numFmtId="0" fontId="190" fillId="0" borderId="0" xfId="0" applyFont="1" applyAlignment="1" applyProtection="1">
      <alignment horizontal="left" vertical="center"/>
      <protection locked="0"/>
    </xf>
    <xf numFmtId="0" fontId="191" fillId="0" borderId="0" xfId="0" applyFont="1" applyAlignment="1" applyProtection="1">
      <alignment vertical="center"/>
      <protection locked="0"/>
    </xf>
    <xf numFmtId="173" fontId="191" fillId="0" borderId="0" xfId="0" applyNumberFormat="1" applyFont="1" applyAlignment="1" applyProtection="1">
      <alignment horizontal="left" vertical="center"/>
      <protection locked="0"/>
    </xf>
    <xf numFmtId="0" fontId="191" fillId="0" borderId="2" xfId="0" applyFont="1" applyBorder="1" applyAlignment="1" applyProtection="1">
      <alignment horizontal="center" vertical="center"/>
      <protection locked="0"/>
    </xf>
    <xf numFmtId="0" fontId="191" fillId="0" borderId="4" xfId="0" applyFont="1" applyBorder="1" applyAlignment="1" applyProtection="1">
      <alignment horizontal="center" vertical="center"/>
      <protection locked="0"/>
    </xf>
    <xf numFmtId="0" fontId="191" fillId="0" borderId="3" xfId="0" applyFont="1" applyBorder="1" applyAlignment="1" applyProtection="1">
      <alignment horizontal="center" vertical="center"/>
      <protection locked="0"/>
    </xf>
    <xf numFmtId="2" fontId="191" fillId="0" borderId="0" xfId="0" applyNumberFormat="1" applyFont="1" applyAlignment="1" applyProtection="1">
      <alignment horizontal="center" vertical="center"/>
      <protection locked="0"/>
    </xf>
    <xf numFmtId="0" fontId="191" fillId="2" borderId="0" xfId="0" applyFont="1" applyFill="1" applyAlignment="1" applyProtection="1">
      <alignment horizontal="left" vertical="center"/>
      <protection locked="0"/>
    </xf>
    <xf numFmtId="0" fontId="192" fillId="2" borderId="0" xfId="0" applyFont="1" applyFill="1" applyAlignment="1" applyProtection="1">
      <alignment horizontal="left" vertical="center"/>
      <protection locked="0"/>
    </xf>
    <xf numFmtId="0" fontId="190" fillId="2" borderId="0" xfId="0" applyFont="1" applyFill="1" applyAlignment="1" applyProtection="1">
      <alignment vertical="center" wrapText="1"/>
      <protection locked="0"/>
    </xf>
    <xf numFmtId="166" fontId="191" fillId="2" borderId="0" xfId="0" applyNumberFormat="1" applyFont="1" applyFill="1" applyAlignment="1" applyProtection="1">
      <alignment horizontal="left" vertical="center"/>
      <protection locked="0"/>
    </xf>
    <xf numFmtId="169" fontId="190" fillId="2" borderId="0" xfId="0" applyNumberFormat="1" applyFont="1" applyFill="1" applyAlignment="1" applyProtection="1">
      <alignment horizontal="left" vertical="center"/>
      <protection locked="0"/>
    </xf>
    <xf numFmtId="0" fontId="193" fillId="2" borderId="0" xfId="0" applyFont="1" applyFill="1" applyAlignment="1" applyProtection="1">
      <alignment horizontal="left" vertical="center"/>
      <protection locked="0"/>
    </xf>
    <xf numFmtId="170" fontId="190" fillId="2" borderId="0" xfId="0" applyNumberFormat="1" applyFont="1" applyFill="1" applyAlignment="1" applyProtection="1">
      <alignment horizontal="left" vertical="center"/>
      <protection locked="0"/>
    </xf>
    <xf numFmtId="14" fontId="190" fillId="2" borderId="0" xfId="0" applyNumberFormat="1" applyFont="1" applyFill="1" applyAlignment="1" applyProtection="1">
      <alignment horizontal="left" vertical="center"/>
      <protection locked="0"/>
    </xf>
    <xf numFmtId="173" fontId="191" fillId="0" borderId="0" xfId="1" applyNumberFormat="1" applyFont="1" applyFill="1" applyBorder="1" applyAlignment="1" applyProtection="1">
      <alignment horizontal="center" vertical="center"/>
      <protection locked="0"/>
    </xf>
    <xf numFmtId="16" fontId="191" fillId="0" borderId="0" xfId="0" applyNumberFormat="1" applyFont="1" applyAlignment="1" applyProtection="1">
      <alignment horizontal="left" vertical="center"/>
      <protection locked="0"/>
    </xf>
    <xf numFmtId="0" fontId="193" fillId="0" borderId="0" xfId="0" applyFont="1"/>
    <xf numFmtId="0" fontId="194" fillId="0" borderId="0" xfId="0" applyFont="1"/>
    <xf numFmtId="0" fontId="196" fillId="2" borderId="0" xfId="0" applyFont="1" applyFill="1"/>
    <xf numFmtId="0" fontId="197" fillId="2" borderId="0" xfId="0" applyFont="1" applyFill="1"/>
    <xf numFmtId="14" fontId="197" fillId="2" borderId="0" xfId="0" applyNumberFormat="1" applyFont="1" applyFill="1"/>
    <xf numFmtId="0" fontId="198" fillId="2" borderId="0" xfId="0" applyFont="1" applyFill="1"/>
    <xf numFmtId="0" fontId="0" fillId="0" borderId="0" xfId="0" applyProtection="1">
      <protection locked="0"/>
    </xf>
    <xf numFmtId="0" fontId="194" fillId="0" borderId="0" xfId="0" applyFont="1" applyProtection="1">
      <protection locked="0"/>
    </xf>
    <xf numFmtId="15" fontId="199" fillId="0" borderId="0" xfId="0" applyNumberFormat="1" applyFont="1" applyProtection="1">
      <protection locked="0"/>
    </xf>
    <xf numFmtId="167" fontId="0" fillId="0" borderId="0" xfId="0" applyNumberFormat="1" applyProtection="1">
      <protection locked="0"/>
    </xf>
    <xf numFmtId="0" fontId="163" fillId="0" borderId="0" xfId="0" applyFont="1" applyProtection="1">
      <protection locked="0"/>
    </xf>
    <xf numFmtId="0" fontId="199" fillId="0" borderId="0" xfId="0" applyFont="1" applyProtection="1">
      <protection locked="0"/>
    </xf>
    <xf numFmtId="0" fontId="199" fillId="0" borderId="0" xfId="0" applyFont="1"/>
    <xf numFmtId="0" fontId="199" fillId="0" borderId="0" xfId="0" applyFont="1" applyAlignment="1">
      <alignment horizontal="center"/>
    </xf>
    <xf numFmtId="0" fontId="161" fillId="0" borderId="0" xfId="0" applyFont="1" applyProtection="1">
      <protection locked="0"/>
    </xf>
    <xf numFmtId="0" fontId="165" fillId="0" borderId="0" xfId="0" applyFont="1" applyProtection="1">
      <protection locked="0"/>
    </xf>
    <xf numFmtId="0" fontId="0" fillId="0" borderId="2" xfId="0" applyBorder="1" applyProtection="1">
      <protection locked="0"/>
    </xf>
    <xf numFmtId="0" fontId="0" fillId="0" borderId="4" xfId="0" applyBorder="1" applyAlignment="1" applyProtection="1">
      <alignment horizontal="center"/>
      <protection locked="0"/>
    </xf>
    <xf numFmtId="0" fontId="0" fillId="0" borderId="4" xfId="0" applyBorder="1" applyProtection="1">
      <protection locked="0"/>
    </xf>
    <xf numFmtId="0" fontId="0" fillId="0" borderId="3" xfId="0" applyBorder="1" applyProtection="1">
      <protection locked="0"/>
    </xf>
    <xf numFmtId="0" fontId="166" fillId="0" borderId="0" xfId="0" applyFont="1" applyProtection="1">
      <protection locked="0"/>
    </xf>
    <xf numFmtId="0" fontId="201" fillId="0" borderId="0" xfId="0" applyFont="1" applyAlignment="1">
      <alignment vertical="center"/>
    </xf>
    <xf numFmtId="0" fontId="200" fillId="0" borderId="0" xfId="0" applyFont="1" applyAlignment="1">
      <alignment vertical="center"/>
    </xf>
    <xf numFmtId="0" fontId="175" fillId="2" borderId="9" xfId="0" applyFont="1" applyFill="1" applyBorder="1"/>
    <xf numFmtId="0" fontId="175" fillId="2" borderId="13" xfId="0" applyFont="1" applyFill="1" applyBorder="1"/>
    <xf numFmtId="173" fontId="144" fillId="0" borderId="17" xfId="1" applyNumberFormat="1" applyFont="1" applyFill="1" applyBorder="1" applyAlignment="1" applyProtection="1">
      <alignment horizontal="center" vertical="center"/>
    </xf>
    <xf numFmtId="173" fontId="144" fillId="0" borderId="18" xfId="1" applyNumberFormat="1" applyFont="1" applyFill="1" applyBorder="1" applyAlignment="1" applyProtection="1">
      <alignment horizontal="center" vertical="center"/>
    </xf>
    <xf numFmtId="0" fontId="202" fillId="2" borderId="0" xfId="0" applyFont="1" applyFill="1" applyAlignment="1" applyProtection="1">
      <alignment vertical="center"/>
      <protection locked="0"/>
    </xf>
    <xf numFmtId="0" fontId="134" fillId="2" borderId="0" xfId="0" applyFont="1" applyFill="1" applyAlignment="1" applyProtection="1">
      <alignment vertical="center"/>
      <protection locked="0"/>
    </xf>
    <xf numFmtId="0" fontId="141" fillId="2" borderId="0" xfId="0" applyFont="1" applyFill="1" applyAlignment="1" applyProtection="1">
      <alignment vertical="center"/>
      <protection locked="0"/>
    </xf>
    <xf numFmtId="2" fontId="139" fillId="0" borderId="0" xfId="0" applyNumberFormat="1" applyFont="1"/>
    <xf numFmtId="0" fontId="131" fillId="0" borderId="26" xfId="4" applyBorder="1" applyAlignment="1">
      <alignment vertical="center"/>
    </xf>
    <xf numFmtId="0" fontId="131" fillId="0" borderId="24" xfId="4" applyBorder="1" applyAlignment="1">
      <alignment vertical="center"/>
    </xf>
    <xf numFmtId="167" fontId="0" fillId="0" borderId="0" xfId="0" applyNumberFormat="1"/>
    <xf numFmtId="164" fontId="144" fillId="0" borderId="0" xfId="1" applyFont="1" applyFill="1" applyBorder="1" applyAlignment="1" applyProtection="1">
      <alignment horizontal="center" vertical="center"/>
    </xf>
    <xf numFmtId="167" fontId="131" fillId="0" borderId="10" xfId="4" applyNumberFormat="1" applyBorder="1"/>
    <xf numFmtId="0" fontId="158" fillId="2" borderId="52" xfId="0" applyFont="1" applyFill="1" applyBorder="1"/>
    <xf numFmtId="181" fontId="158" fillId="2" borderId="52" xfId="3" applyNumberFormat="1" applyFont="1" applyFill="1" applyBorder="1" applyAlignment="1">
      <alignment horizontal="center"/>
    </xf>
    <xf numFmtId="0" fontId="158" fillId="2" borderId="53" xfId="0" applyFont="1" applyFill="1" applyBorder="1"/>
    <xf numFmtId="181" fontId="158" fillId="2" borderId="53" xfId="3" applyNumberFormat="1" applyFont="1" applyFill="1" applyBorder="1" applyAlignment="1">
      <alignment horizontal="center"/>
    </xf>
    <xf numFmtId="0" fontId="158" fillId="2" borderId="11" xfId="0" applyFont="1" applyFill="1" applyBorder="1"/>
    <xf numFmtId="43" fontId="139" fillId="0" borderId="0" xfId="0" applyNumberFormat="1" applyFont="1"/>
    <xf numFmtId="0" fontId="205" fillId="2" borderId="0" xfId="0" applyFont="1" applyFill="1"/>
    <xf numFmtId="0" fontId="205" fillId="2" borderId="0" xfId="0" applyFont="1" applyFill="1" applyAlignment="1">
      <alignment horizontal="right"/>
    </xf>
    <xf numFmtId="171" fontId="205" fillId="2" borderId="0" xfId="0" applyNumberFormat="1" applyFont="1" applyFill="1" applyAlignment="1">
      <alignment horizontal="right"/>
    </xf>
    <xf numFmtId="171" fontId="205" fillId="2" borderId="0" xfId="0" applyNumberFormat="1" applyFont="1" applyFill="1"/>
    <xf numFmtId="0" fontId="131" fillId="14" borderId="49" xfId="4" applyFill="1" applyBorder="1" applyAlignment="1">
      <alignment vertical="center"/>
    </xf>
    <xf numFmtId="167" fontId="131" fillId="14" borderId="3" xfId="4" applyNumberFormat="1" applyFill="1" applyBorder="1"/>
    <xf numFmtId="0" fontId="0" fillId="14" borderId="0" xfId="0" applyFill="1"/>
    <xf numFmtId="0" fontId="131" fillId="14" borderId="26" xfId="4" applyFill="1" applyBorder="1" applyAlignment="1">
      <alignment vertical="center"/>
    </xf>
    <xf numFmtId="167" fontId="131" fillId="14" borderId="10" xfId="4" applyNumberFormat="1" applyFill="1" applyBorder="1"/>
    <xf numFmtId="164" fontId="0" fillId="14" borderId="0" xfId="1" applyFont="1" applyFill="1"/>
    <xf numFmtId="171" fontId="0" fillId="0" borderId="0" xfId="0" applyNumberFormat="1"/>
    <xf numFmtId="184" fontId="0" fillId="0" borderId="0" xfId="0" applyNumberFormat="1"/>
    <xf numFmtId="0" fontId="206" fillId="2" borderId="0" xfId="0" applyFont="1" applyFill="1" applyAlignment="1" applyProtection="1">
      <alignment horizontal="left" vertical="center"/>
      <protection locked="0"/>
    </xf>
    <xf numFmtId="0" fontId="207" fillId="2" borderId="0" xfId="0" applyFont="1" applyFill="1" applyAlignment="1" applyProtection="1">
      <alignment horizontal="left" vertical="center"/>
      <protection locked="0"/>
    </xf>
    <xf numFmtId="0" fontId="206" fillId="2" borderId="0" xfId="0" applyFont="1" applyFill="1" applyAlignment="1" applyProtection="1">
      <alignment vertical="center" wrapText="1"/>
      <protection locked="0"/>
    </xf>
    <xf numFmtId="14" fontId="150" fillId="2" borderId="0" xfId="0" applyNumberFormat="1" applyFont="1" applyFill="1" applyAlignment="1" applyProtection="1">
      <alignment horizontal="left" vertical="center"/>
      <protection locked="0"/>
    </xf>
    <xf numFmtId="0" fontId="142" fillId="2" borderId="0" xfId="0" applyFont="1" applyFill="1" applyAlignment="1" applyProtection="1">
      <alignment horizontal="left" vertical="center" wrapText="1"/>
      <protection locked="0"/>
    </xf>
    <xf numFmtId="0" fontId="0" fillId="0" borderId="0" xfId="0" applyAlignment="1">
      <alignment horizontal="center"/>
    </xf>
    <xf numFmtId="0" fontId="208" fillId="0" borderId="0" xfId="0" applyFont="1"/>
    <xf numFmtId="0" fontId="209" fillId="0" borderId="0" xfId="0" applyFont="1"/>
    <xf numFmtId="0" fontId="210" fillId="0" borderId="0" xfId="0" applyFont="1"/>
    <xf numFmtId="0" fontId="211" fillId="0" borderId="0" xfId="0" applyFont="1"/>
    <xf numFmtId="0" fontId="211" fillId="0" borderId="0" xfId="0" applyFont="1" applyAlignment="1">
      <alignment vertical="center"/>
    </xf>
    <xf numFmtId="0" fontId="213" fillId="15" borderId="0" xfId="0" applyFont="1" applyFill="1" applyAlignment="1">
      <alignment vertical="center"/>
    </xf>
    <xf numFmtId="0" fontId="213" fillId="16" borderId="0" xfId="0" applyFont="1" applyFill="1" applyAlignment="1">
      <alignment vertical="center"/>
    </xf>
    <xf numFmtId="0" fontId="213" fillId="16" borderId="55" xfId="0" applyFont="1" applyFill="1" applyBorder="1" applyAlignment="1">
      <alignment horizontal="center" vertical="center"/>
    </xf>
    <xf numFmtId="0" fontId="213" fillId="16" borderId="56" xfId="0" applyFont="1" applyFill="1" applyBorder="1" applyAlignment="1">
      <alignment horizontal="center" vertical="center"/>
    </xf>
    <xf numFmtId="0" fontId="213" fillId="16" borderId="0" xfId="0" applyFont="1" applyFill="1" applyAlignment="1">
      <alignment horizontal="center" vertical="center"/>
    </xf>
    <xf numFmtId="0" fontId="213" fillId="17" borderId="0" xfId="0" applyFont="1" applyFill="1" applyAlignment="1">
      <alignment vertical="center"/>
    </xf>
    <xf numFmtId="0" fontId="213" fillId="17" borderId="55" xfId="0" applyFont="1" applyFill="1" applyBorder="1" applyAlignment="1">
      <alignment horizontal="center" vertical="center"/>
    </xf>
    <xf numFmtId="0" fontId="213" fillId="17" borderId="56" xfId="0" applyFont="1" applyFill="1" applyBorder="1" applyAlignment="1">
      <alignment horizontal="center" vertical="center"/>
    </xf>
    <xf numFmtId="0" fontId="213" fillId="18" borderId="0" xfId="0" applyFont="1" applyFill="1" applyAlignment="1">
      <alignment vertical="center"/>
    </xf>
    <xf numFmtId="0" fontId="213" fillId="18" borderId="55" xfId="0" applyFont="1" applyFill="1" applyBorder="1" applyAlignment="1">
      <alignment horizontal="center" vertical="center"/>
    </xf>
    <xf numFmtId="0" fontId="213" fillId="18" borderId="56" xfId="0" applyFont="1" applyFill="1" applyBorder="1" applyAlignment="1">
      <alignment horizontal="center" vertical="center"/>
    </xf>
    <xf numFmtId="0" fontId="0" fillId="0" borderId="56" xfId="0" applyBorder="1" applyAlignment="1">
      <alignment horizontal="center"/>
    </xf>
    <xf numFmtId="0" fontId="0" fillId="19" borderId="56" xfId="0" applyFill="1" applyBorder="1" applyAlignment="1">
      <alignment horizontal="center" vertical="center"/>
    </xf>
    <xf numFmtId="0" fontId="0" fillId="19" borderId="0" xfId="0" applyFill="1" applyAlignment="1">
      <alignment horizontal="center" vertical="center"/>
    </xf>
    <xf numFmtId="0" fontId="0" fillId="0" borderId="0" xfId="0" applyAlignment="1">
      <alignment vertical="center"/>
    </xf>
    <xf numFmtId="0" fontId="0" fillId="20" borderId="56" xfId="0" applyFill="1" applyBorder="1" applyAlignment="1">
      <alignment vertical="center"/>
    </xf>
    <xf numFmtId="0" fontId="0" fillId="20" borderId="56" xfId="0" applyFill="1" applyBorder="1" applyAlignment="1">
      <alignment horizontal="left" vertical="center"/>
    </xf>
    <xf numFmtId="0" fontId="0" fillId="18" borderId="56" xfId="0" applyFill="1" applyBorder="1" applyAlignment="1">
      <alignment vertical="center"/>
    </xf>
    <xf numFmtId="0" fontId="0" fillId="21" borderId="56" xfId="0" applyFill="1" applyBorder="1" applyAlignment="1">
      <alignment horizontal="center"/>
    </xf>
    <xf numFmtId="0" fontId="0" fillId="21" borderId="55" xfId="0" applyFill="1" applyBorder="1" applyAlignment="1">
      <alignment horizontal="center"/>
    </xf>
    <xf numFmtId="0" fontId="0" fillId="21" borderId="0" xfId="0" applyFill="1" applyAlignment="1">
      <alignment horizontal="center"/>
    </xf>
    <xf numFmtId="0" fontId="0" fillId="0" borderId="56" xfId="0" applyBorder="1"/>
    <xf numFmtId="0" fontId="0" fillId="0" borderId="55" xfId="0" applyBorder="1"/>
    <xf numFmtId="0" fontId="0" fillId="19" borderId="0" xfId="0" applyFill="1"/>
    <xf numFmtId="0" fontId="0" fillId="19" borderId="0" xfId="0" applyFill="1" applyAlignment="1">
      <alignment horizontal="center"/>
    </xf>
    <xf numFmtId="0" fontId="0" fillId="20" borderId="0" xfId="0" applyFill="1"/>
    <xf numFmtId="14" fontId="212" fillId="0" borderId="0" xfId="0" applyNumberFormat="1" applyFont="1"/>
    <xf numFmtId="171" fontId="213" fillId="17" borderId="55" xfId="0" applyNumberFormat="1" applyFont="1" applyFill="1" applyBorder="1" applyAlignment="1">
      <alignment horizontal="center" vertical="center"/>
    </xf>
    <xf numFmtId="167" fontId="213" fillId="17" borderId="55" xfId="0" applyNumberFormat="1" applyFont="1" applyFill="1" applyBorder="1" applyAlignment="1">
      <alignment horizontal="center" vertical="center"/>
    </xf>
    <xf numFmtId="171" fontId="213" fillId="18" borderId="55" xfId="0" applyNumberFormat="1" applyFont="1" applyFill="1" applyBorder="1" applyAlignment="1">
      <alignment horizontal="center" vertical="center"/>
    </xf>
    <xf numFmtId="167" fontId="213" fillId="18" borderId="55" xfId="0" applyNumberFormat="1" applyFont="1" applyFill="1" applyBorder="1" applyAlignment="1">
      <alignment horizontal="center" vertical="center"/>
    </xf>
    <xf numFmtId="167" fontId="213" fillId="18" borderId="56" xfId="0" applyNumberFormat="1" applyFont="1" applyFill="1" applyBorder="1" applyAlignment="1">
      <alignment horizontal="center" vertical="center"/>
    </xf>
    <xf numFmtId="167" fontId="213" fillId="17" borderId="56" xfId="0" applyNumberFormat="1" applyFont="1" applyFill="1" applyBorder="1" applyAlignment="1">
      <alignment horizontal="center" vertical="center"/>
    </xf>
    <xf numFmtId="2" fontId="213" fillId="18" borderId="55" xfId="0" applyNumberFormat="1" applyFont="1" applyFill="1" applyBorder="1" applyAlignment="1">
      <alignment horizontal="center" vertical="center"/>
    </xf>
    <xf numFmtId="2" fontId="213" fillId="18" borderId="56" xfId="0" applyNumberFormat="1" applyFont="1" applyFill="1" applyBorder="1" applyAlignment="1">
      <alignment horizontal="center" vertical="center"/>
    </xf>
    <xf numFmtId="167" fontId="215" fillId="17" borderId="55" xfId="0" applyNumberFormat="1" applyFont="1" applyFill="1" applyBorder="1" applyAlignment="1">
      <alignment horizontal="center" vertical="center" wrapText="1"/>
    </xf>
    <xf numFmtId="167" fontId="213" fillId="17" borderId="0" xfId="0" applyNumberFormat="1" applyFont="1" applyFill="1" applyAlignment="1">
      <alignment horizontal="center" vertical="center"/>
    </xf>
    <xf numFmtId="167" fontId="213" fillId="18" borderId="0" xfId="0" applyNumberFormat="1" applyFont="1" applyFill="1" applyAlignment="1">
      <alignment horizontal="center" vertical="center"/>
    </xf>
    <xf numFmtId="2" fontId="0" fillId="20" borderId="0" xfId="0" applyNumberFormat="1" applyFill="1" applyAlignment="1">
      <alignment horizontal="center" vertical="center"/>
    </xf>
    <xf numFmtId="2" fontId="0" fillId="18" borderId="0" xfId="0" applyNumberFormat="1" applyFill="1" applyAlignment="1">
      <alignment horizontal="center" vertical="center"/>
    </xf>
    <xf numFmtId="167" fontId="0" fillId="20" borderId="0" xfId="0" applyNumberFormat="1" applyFill="1" applyAlignment="1">
      <alignment horizontal="center" vertical="center"/>
    </xf>
    <xf numFmtId="167" fontId="0" fillId="18" borderId="0" xfId="0" applyNumberFormat="1" applyFill="1" applyAlignment="1">
      <alignment horizontal="center" vertical="center"/>
    </xf>
    <xf numFmtId="10" fontId="0" fillId="20" borderId="56" xfId="3" applyNumberFormat="1" applyFont="1" applyFill="1" applyBorder="1" applyAlignment="1">
      <alignment horizontal="center"/>
    </xf>
    <xf numFmtId="10" fontId="0" fillId="20" borderId="55" xfId="3" applyNumberFormat="1" applyFont="1" applyFill="1" applyBorder="1" applyAlignment="1">
      <alignment horizontal="center"/>
    </xf>
    <xf numFmtId="10" fontId="0" fillId="20" borderId="0" xfId="3" applyNumberFormat="1" applyFont="1" applyFill="1" applyAlignment="1">
      <alignment horizontal="center"/>
    </xf>
    <xf numFmtId="167" fontId="0" fillId="20" borderId="0" xfId="0" applyNumberFormat="1" applyFill="1" applyAlignment="1">
      <alignment horizontal="center"/>
    </xf>
    <xf numFmtId="167" fontId="0" fillId="20" borderId="55" xfId="0" applyNumberFormat="1" applyFill="1" applyBorder="1" applyAlignment="1">
      <alignment horizontal="center"/>
    </xf>
    <xf numFmtId="167" fontId="0" fillId="20" borderId="54" xfId="0" applyNumberFormat="1" applyFill="1" applyBorder="1" applyAlignment="1">
      <alignment horizontal="center"/>
    </xf>
    <xf numFmtId="10" fontId="0" fillId="0" borderId="0" xfId="3" applyNumberFormat="1" applyFont="1"/>
    <xf numFmtId="10" fontId="206" fillId="2" borderId="0" xfId="3" applyNumberFormat="1" applyFont="1" applyFill="1" applyAlignment="1" applyProtection="1">
      <alignment horizontal="left" vertical="center"/>
      <protection locked="0"/>
    </xf>
    <xf numFmtId="14" fontId="161" fillId="0" borderId="0" xfId="0" applyNumberFormat="1" applyFont="1" applyProtection="1">
      <protection locked="0"/>
    </xf>
    <xf numFmtId="9" fontId="0" fillId="0" borderId="0" xfId="0" applyNumberFormat="1"/>
    <xf numFmtId="0" fontId="0" fillId="0" borderId="0" xfId="0" applyAlignment="1">
      <alignment vertical="center" wrapText="1"/>
    </xf>
    <xf numFmtId="9" fontId="0" fillId="0" borderId="0" xfId="0" applyNumberFormat="1" applyAlignment="1">
      <alignment vertical="center" wrapText="1"/>
    </xf>
    <xf numFmtId="164" fontId="0" fillId="0" borderId="0" xfId="1" applyFont="1"/>
    <xf numFmtId="165" fontId="0" fillId="2" borderId="0" xfId="71" applyFont="1" applyFill="1"/>
    <xf numFmtId="181" fontId="0" fillId="0" borderId="23" xfId="3" applyNumberFormat="1" applyFont="1" applyBorder="1" applyAlignment="1">
      <alignment horizontal="center"/>
    </xf>
    <xf numFmtId="0" fontId="43" fillId="0" borderId="0" xfId="93" applyAlignment="1">
      <alignment wrapText="1"/>
    </xf>
    <xf numFmtId="9" fontId="43" fillId="0" borderId="0" xfId="93" applyNumberFormat="1" applyAlignment="1">
      <alignment wrapText="1"/>
    </xf>
    <xf numFmtId="0" fontId="218" fillId="0" borderId="0" xfId="0" applyFont="1"/>
    <xf numFmtId="185" fontId="218" fillId="0" borderId="1" xfId="375" applyNumberFormat="1" applyFont="1" applyBorder="1" applyAlignment="1">
      <alignment horizontal="center"/>
    </xf>
    <xf numFmtId="0" fontId="218" fillId="0" borderId="1" xfId="0" applyFont="1" applyBorder="1"/>
    <xf numFmtId="164" fontId="0" fillId="0" borderId="0" xfId="0" applyNumberFormat="1"/>
    <xf numFmtId="0" fontId="218" fillId="0" borderId="1" xfId="0" applyFont="1" applyBorder="1" applyAlignment="1">
      <alignment horizontal="center"/>
    </xf>
    <xf numFmtId="185" fontId="218" fillId="0" borderId="1" xfId="375" applyNumberFormat="1" applyFont="1" applyBorder="1"/>
    <xf numFmtId="185" fontId="0" fillId="0" borderId="1" xfId="375" applyNumberFormat="1" applyFont="1" applyBorder="1"/>
    <xf numFmtId="186" fontId="0" fillId="0" borderId="0" xfId="1" applyNumberFormat="1" applyFont="1"/>
    <xf numFmtId="0" fontId="211" fillId="0" borderId="0" xfId="0" applyFont="1" applyAlignment="1">
      <alignment horizontal="left" vertical="center"/>
    </xf>
    <xf numFmtId="0" fontId="0" fillId="0" borderId="0" xfId="0" applyAlignment="1">
      <alignment wrapText="1"/>
    </xf>
    <xf numFmtId="0" fontId="214" fillId="15" borderId="0" xfId="0" applyFont="1" applyFill="1" applyAlignment="1">
      <alignment horizontal="center" vertical="center"/>
    </xf>
    <xf numFmtId="0" fontId="213" fillId="21" borderId="0" xfId="0" applyFont="1" applyFill="1" applyAlignment="1">
      <alignment vertical="center"/>
    </xf>
    <xf numFmtId="0" fontId="213" fillId="21" borderId="55" xfId="0" applyFont="1" applyFill="1" applyBorder="1" applyAlignment="1">
      <alignment horizontal="center" vertical="center"/>
    </xf>
    <xf numFmtId="0" fontId="213" fillId="21" borderId="56" xfId="0" applyFont="1" applyFill="1" applyBorder="1" applyAlignment="1">
      <alignment horizontal="center" vertical="center"/>
    </xf>
    <xf numFmtId="167" fontId="213" fillId="21" borderId="55" xfId="0" applyNumberFormat="1" applyFont="1" applyFill="1" applyBorder="1" applyAlignment="1">
      <alignment horizontal="center" vertical="center"/>
    </xf>
    <xf numFmtId="0" fontId="213" fillId="21" borderId="0" xfId="0" applyFont="1" applyFill="1" applyAlignment="1">
      <alignment horizontal="center" vertical="center"/>
    </xf>
    <xf numFmtId="167" fontId="213" fillId="15" borderId="55" xfId="0" applyNumberFormat="1" applyFont="1" applyFill="1" applyBorder="1" applyAlignment="1">
      <alignment horizontal="center" vertical="center"/>
    </xf>
    <xf numFmtId="167" fontId="213" fillId="15" borderId="56" xfId="0" applyNumberFormat="1" applyFont="1" applyFill="1" applyBorder="1" applyAlignment="1">
      <alignment horizontal="center" vertical="center"/>
    </xf>
    <xf numFmtId="0" fontId="213" fillId="15" borderId="55" xfId="0" applyFont="1" applyFill="1" applyBorder="1" applyAlignment="1">
      <alignment horizontal="center" vertical="center"/>
    </xf>
    <xf numFmtId="0" fontId="213" fillId="15" borderId="56" xfId="0" applyFont="1" applyFill="1" applyBorder="1" applyAlignment="1">
      <alignment horizontal="center" vertical="center"/>
    </xf>
    <xf numFmtId="167" fontId="213" fillId="15" borderId="0" xfId="0" applyNumberFormat="1" applyFont="1" applyFill="1" applyAlignment="1">
      <alignment horizontal="center" vertical="center"/>
    </xf>
    <xf numFmtId="167" fontId="213" fillId="21" borderId="0" xfId="0" applyNumberFormat="1" applyFont="1" applyFill="1" applyAlignment="1">
      <alignment horizontal="center" vertical="center"/>
    </xf>
    <xf numFmtId="168" fontId="213" fillId="21" borderId="0" xfId="0" applyNumberFormat="1" applyFont="1" applyFill="1" applyAlignment="1">
      <alignment horizontal="center" vertical="center"/>
    </xf>
    <xf numFmtId="0" fontId="220" fillId="0" borderId="0" xfId="0" applyFont="1"/>
    <xf numFmtId="14" fontId="219" fillId="0" borderId="0" xfId="0" applyNumberFormat="1" applyFont="1" applyAlignment="1">
      <alignment horizontal="center"/>
    </xf>
    <xf numFmtId="43" fontId="0" fillId="0" borderId="0" xfId="0" applyNumberFormat="1"/>
    <xf numFmtId="0" fontId="223" fillId="2" borderId="0" xfId="2" applyFont="1" applyFill="1" applyBorder="1" applyAlignment="1" applyProtection="1">
      <alignment horizontal="left" vertical="center"/>
      <protection locked="0"/>
    </xf>
    <xf numFmtId="0" fontId="224" fillId="2" borderId="0" xfId="0" applyFont="1" applyFill="1" applyAlignment="1" applyProtection="1">
      <alignment horizontal="left" vertical="center"/>
      <protection locked="0"/>
    </xf>
    <xf numFmtId="0" fontId="225" fillId="2" borderId="0" xfId="0" applyFont="1" applyFill="1" applyAlignment="1" applyProtection="1">
      <alignment horizontal="left" vertical="center"/>
      <protection locked="0"/>
    </xf>
    <xf numFmtId="0" fontId="225" fillId="2" borderId="0" xfId="0" applyFont="1" applyFill="1" applyAlignment="1" applyProtection="1">
      <alignment horizontal="center" vertical="center"/>
      <protection locked="0"/>
    </xf>
    <xf numFmtId="0" fontId="216" fillId="0" borderId="0" xfId="0" applyFont="1" applyAlignment="1">
      <alignment horizontal="left" wrapText="1"/>
    </xf>
    <xf numFmtId="0" fontId="213" fillId="18" borderId="0" xfId="0" applyFont="1" applyFill="1" applyAlignment="1">
      <alignment horizontal="center" vertical="center"/>
    </xf>
    <xf numFmtId="167" fontId="0" fillId="0" borderId="0" xfId="0" applyNumberFormat="1" applyAlignment="1">
      <alignment horizontal="center" vertical="center"/>
    </xf>
    <xf numFmtId="0" fontId="226" fillId="0" borderId="0" xfId="0" applyFont="1"/>
    <xf numFmtId="15" fontId="219" fillId="0" borderId="0" xfId="0" applyNumberFormat="1" applyFont="1" applyAlignment="1">
      <alignment horizontal="left"/>
    </xf>
    <xf numFmtId="14" fontId="134" fillId="2" borderId="0" xfId="0" applyNumberFormat="1" applyFont="1" applyFill="1" applyAlignment="1" applyProtection="1">
      <alignment vertical="center" wrapText="1"/>
      <protection locked="0"/>
    </xf>
    <xf numFmtId="0" fontId="230" fillId="0" borderId="0" xfId="0" applyFont="1"/>
    <xf numFmtId="0" fontId="0" fillId="0" borderId="5" xfId="0" applyBorder="1" applyAlignment="1">
      <alignment horizontal="center" wrapText="1"/>
    </xf>
    <xf numFmtId="0" fontId="0" fillId="0" borderId="15" xfId="0" applyBorder="1" applyAlignment="1">
      <alignment horizontal="center" wrapText="1"/>
    </xf>
    <xf numFmtId="164" fontId="228" fillId="0" borderId="1" xfId="1" applyFont="1" applyBorder="1" applyAlignment="1">
      <alignment horizontal="center" vertical="center" wrapText="1" readingOrder="1"/>
    </xf>
    <xf numFmtId="0" fontId="0" fillId="0" borderId="0" xfId="0" applyAlignment="1">
      <alignment horizontal="center" wrapText="1"/>
    </xf>
    <xf numFmtId="167" fontId="228" fillId="0" borderId="0" xfId="0" applyNumberFormat="1" applyFont="1" applyAlignment="1">
      <alignment horizontal="center" vertical="center" wrapText="1" readingOrder="1"/>
    </xf>
    <xf numFmtId="0" fontId="229" fillId="0" borderId="0" xfId="0" applyFont="1" applyAlignment="1">
      <alignment horizontal="center" vertical="center" wrapText="1" readingOrder="1"/>
    </xf>
    <xf numFmtId="164" fontId="228" fillId="0" borderId="0" xfId="1" applyFont="1" applyBorder="1" applyAlignment="1">
      <alignment horizontal="center" vertical="center" wrapText="1" readingOrder="1"/>
    </xf>
    <xf numFmtId="0" fontId="231" fillId="0" borderId="0" xfId="0" applyFont="1"/>
    <xf numFmtId="0" fontId="0" fillId="0" borderId="5" xfId="0" applyBorder="1"/>
    <xf numFmtId="0" fontId="0" fillId="0" borderId="15" xfId="0" applyBorder="1"/>
    <xf numFmtId="0" fontId="0" fillId="0" borderId="6" xfId="0" applyBorder="1"/>
    <xf numFmtId="0" fontId="0" fillId="0" borderId="18" xfId="0" applyBorder="1"/>
    <xf numFmtId="0" fontId="0" fillId="0" borderId="16" xfId="0" applyBorder="1"/>
    <xf numFmtId="164" fontId="218" fillId="0" borderId="0" xfId="1" applyFont="1" applyAlignment="1">
      <alignment wrapText="1"/>
    </xf>
    <xf numFmtId="0" fontId="213" fillId="0" borderId="56" xfId="0" applyFont="1" applyBorder="1" applyAlignment="1">
      <alignment horizontal="center" vertical="center"/>
    </xf>
    <xf numFmtId="167" fontId="0" fillId="0" borderId="54" xfId="0" applyNumberFormat="1" applyBorder="1" applyAlignment="1">
      <alignment horizontal="center"/>
    </xf>
    <xf numFmtId="0" fontId="210" fillId="14" borderId="0" xfId="0" applyFont="1" applyFill="1"/>
    <xf numFmtId="0" fontId="232" fillId="23" borderId="0" xfId="0" applyFont="1" applyFill="1"/>
    <xf numFmtId="0" fontId="232" fillId="14" borderId="0" xfId="0" applyFont="1" applyFill="1"/>
    <xf numFmtId="0" fontId="233" fillId="14" borderId="0" xfId="0" applyFont="1" applyFill="1"/>
    <xf numFmtId="164" fontId="232" fillId="14" borderId="0" xfId="1" applyFont="1" applyFill="1"/>
    <xf numFmtId="187" fontId="234" fillId="14" borderId="0" xfId="0" applyNumberFormat="1" applyFont="1" applyFill="1" applyAlignment="1">
      <alignment horizontal="left"/>
    </xf>
    <xf numFmtId="14" fontId="232" fillId="14" borderId="0" xfId="0" applyNumberFormat="1" applyFont="1" applyFill="1"/>
    <xf numFmtId="15" fontId="235" fillId="14" borderId="0" xfId="0" applyNumberFormat="1" applyFont="1" applyFill="1"/>
    <xf numFmtId="0" fontId="233" fillId="14" borderId="0" xfId="0" applyFont="1" applyFill="1" applyAlignment="1">
      <alignment vertical="center"/>
    </xf>
    <xf numFmtId="0" fontId="236" fillId="15" borderId="0" xfId="0" applyFont="1" applyFill="1" applyAlignment="1">
      <alignment vertical="center"/>
    </xf>
    <xf numFmtId="0" fontId="232" fillId="0" borderId="0" xfId="0" applyFont="1"/>
    <xf numFmtId="0" fontId="236" fillId="16" borderId="0" xfId="0" applyFont="1" applyFill="1" applyAlignment="1">
      <alignment vertical="center"/>
    </xf>
    <xf numFmtId="0" fontId="236" fillId="16" borderId="55" xfId="0" applyFont="1" applyFill="1" applyBorder="1" applyAlignment="1">
      <alignment horizontal="center" vertical="center"/>
    </xf>
    <xf numFmtId="0" fontId="236" fillId="16" borderId="56" xfId="0" applyFont="1" applyFill="1" applyBorder="1" applyAlignment="1">
      <alignment horizontal="center" vertical="center"/>
    </xf>
    <xf numFmtId="0" fontId="236" fillId="16" borderId="0" xfId="0" applyFont="1" applyFill="1" applyAlignment="1">
      <alignment horizontal="center" vertical="center"/>
    </xf>
    <xf numFmtId="0" fontId="236" fillId="18" borderId="0" xfId="0" applyFont="1" applyFill="1" applyAlignment="1">
      <alignment vertical="center"/>
    </xf>
    <xf numFmtId="0" fontId="236" fillId="17" borderId="0" xfId="0" applyFont="1" applyFill="1" applyAlignment="1">
      <alignment vertical="center"/>
    </xf>
    <xf numFmtId="0" fontId="220" fillId="14" borderId="0" xfId="0" applyFont="1" applyFill="1" applyAlignment="1">
      <alignment wrapText="1"/>
    </xf>
    <xf numFmtId="0" fontId="232" fillId="14" borderId="0" xfId="0" applyFont="1" applyFill="1" applyAlignment="1">
      <alignment vertical="top"/>
    </xf>
    <xf numFmtId="0" fontId="238" fillId="15" borderId="0" xfId="0" applyFont="1" applyFill="1"/>
    <xf numFmtId="0" fontId="238" fillId="14" borderId="0" xfId="0" applyFont="1" applyFill="1"/>
    <xf numFmtId="167" fontId="238" fillId="20" borderId="0" xfId="0" applyNumberFormat="1" applyFont="1" applyFill="1"/>
    <xf numFmtId="0" fontId="236" fillId="14" borderId="56" xfId="0" applyFont="1" applyFill="1" applyBorder="1" applyAlignment="1">
      <alignment horizontal="center" vertical="center"/>
    </xf>
    <xf numFmtId="0" fontId="232" fillId="19" borderId="56" xfId="0" applyFont="1" applyFill="1" applyBorder="1" applyAlignment="1">
      <alignment horizontal="center" vertical="center"/>
    </xf>
    <xf numFmtId="0" fontId="232" fillId="19" borderId="0" xfId="0" applyFont="1" applyFill="1" applyAlignment="1">
      <alignment horizontal="center" vertical="center"/>
    </xf>
    <xf numFmtId="167" fontId="232" fillId="20" borderId="0" xfId="0" applyNumberFormat="1" applyFont="1" applyFill="1" applyAlignment="1">
      <alignment horizontal="center" vertical="center"/>
    </xf>
    <xf numFmtId="2" fontId="232" fillId="20" borderId="0" xfId="0" applyNumberFormat="1" applyFont="1" applyFill="1" applyAlignment="1">
      <alignment horizontal="center" vertical="center"/>
    </xf>
    <xf numFmtId="167" fontId="232" fillId="18" borderId="0" xfId="0" applyNumberFormat="1" applyFont="1" applyFill="1" applyAlignment="1">
      <alignment horizontal="center" vertical="center"/>
    </xf>
    <xf numFmtId="0" fontId="232" fillId="14" borderId="0" xfId="0" applyFont="1" applyFill="1" applyAlignment="1">
      <alignment vertical="center"/>
    </xf>
    <xf numFmtId="167" fontId="232" fillId="14" borderId="0" xfId="0" applyNumberFormat="1" applyFont="1" applyFill="1" applyAlignment="1">
      <alignment horizontal="center" vertical="center"/>
    </xf>
    <xf numFmtId="0" fontId="232" fillId="21" borderId="56" xfId="0" applyFont="1" applyFill="1" applyBorder="1" applyAlignment="1">
      <alignment horizontal="center"/>
    </xf>
    <xf numFmtId="0" fontId="232" fillId="21" borderId="55" xfId="0" applyFont="1" applyFill="1" applyBorder="1" applyAlignment="1">
      <alignment horizontal="center"/>
    </xf>
    <xf numFmtId="10" fontId="232" fillId="20" borderId="56" xfId="3" applyNumberFormat="1" applyFont="1" applyFill="1" applyBorder="1" applyAlignment="1">
      <alignment horizontal="center"/>
    </xf>
    <xf numFmtId="10" fontId="232" fillId="20" borderId="55" xfId="3" applyNumberFormat="1" applyFont="1" applyFill="1" applyBorder="1" applyAlignment="1">
      <alignment horizontal="center"/>
    </xf>
    <xf numFmtId="187" fontId="219" fillId="0" borderId="0" xfId="0" applyNumberFormat="1" applyFont="1" applyAlignment="1">
      <alignment horizontal="center"/>
    </xf>
    <xf numFmtId="0" fontId="241" fillId="2" borderId="0" xfId="0" applyFont="1" applyFill="1" applyAlignment="1" applyProtection="1">
      <alignment horizontal="left" vertical="center"/>
      <protection locked="0"/>
    </xf>
    <xf numFmtId="173" fontId="238" fillId="20" borderId="0" xfId="1" applyNumberFormat="1" applyFont="1" applyFill="1"/>
    <xf numFmtId="173" fontId="236" fillId="18" borderId="0" xfId="1" applyNumberFormat="1" applyFont="1" applyFill="1" applyAlignment="1">
      <alignment horizontal="center" vertical="center"/>
    </xf>
    <xf numFmtId="173" fontId="236" fillId="18" borderId="55" xfId="1" applyNumberFormat="1" applyFont="1" applyFill="1" applyBorder="1" applyAlignment="1">
      <alignment horizontal="center" vertical="center"/>
    </xf>
    <xf numFmtId="173" fontId="236" fillId="17" borderId="55" xfId="1" applyNumberFormat="1" applyFont="1" applyFill="1" applyBorder="1" applyAlignment="1">
      <alignment horizontal="center" vertical="center"/>
    </xf>
    <xf numFmtId="173" fontId="236" fillId="17" borderId="0" xfId="1" applyNumberFormat="1" applyFont="1" applyFill="1" applyAlignment="1">
      <alignment horizontal="center" vertical="center"/>
    </xf>
    <xf numFmtId="173" fontId="232" fillId="18" borderId="0" xfId="1" applyNumberFormat="1" applyFont="1" applyFill="1" applyAlignment="1">
      <alignment horizontal="center" vertical="center"/>
    </xf>
    <xf numFmtId="173" fontId="0" fillId="20" borderId="55" xfId="1" applyNumberFormat="1" applyFont="1" applyFill="1" applyBorder="1" applyAlignment="1">
      <alignment horizontal="center"/>
    </xf>
    <xf numFmtId="173" fontId="0" fillId="18" borderId="0" xfId="1" applyNumberFormat="1" applyFont="1" applyFill="1" applyAlignment="1">
      <alignment horizontal="center" vertical="center"/>
    </xf>
    <xf numFmtId="173" fontId="213" fillId="17" borderId="55" xfId="1" applyNumberFormat="1" applyFont="1" applyFill="1" applyBorder="1" applyAlignment="1">
      <alignment horizontal="center" vertical="center"/>
    </xf>
    <xf numFmtId="173" fontId="213" fillId="17" borderId="0" xfId="1" applyNumberFormat="1" applyFont="1" applyFill="1" applyAlignment="1">
      <alignment horizontal="center" vertical="center"/>
    </xf>
    <xf numFmtId="173" fontId="213" fillId="18" borderId="55" xfId="1" applyNumberFormat="1" applyFont="1" applyFill="1" applyBorder="1" applyAlignment="1">
      <alignment horizontal="center" vertical="center"/>
    </xf>
    <xf numFmtId="173" fontId="213" fillId="18" borderId="0" xfId="1" applyNumberFormat="1" applyFont="1" applyFill="1" applyAlignment="1">
      <alignment horizontal="center" vertical="center"/>
    </xf>
    <xf numFmtId="187" fontId="218" fillId="0" borderId="0" xfId="0" applyNumberFormat="1" applyFont="1"/>
    <xf numFmtId="0" fontId="227" fillId="13" borderId="1" xfId="0" applyFont="1" applyFill="1" applyBorder="1" applyAlignment="1">
      <alignment horizontal="center" vertical="center" wrapText="1" readingOrder="1"/>
    </xf>
    <xf numFmtId="164" fontId="243" fillId="0" borderId="1" xfId="1" applyFont="1" applyBorder="1"/>
    <xf numFmtId="0" fontId="243" fillId="0" borderId="1" xfId="0" applyFont="1" applyBorder="1"/>
    <xf numFmtId="2" fontId="243" fillId="0" borderId="1" xfId="0" applyNumberFormat="1" applyFont="1" applyBorder="1"/>
    <xf numFmtId="181" fontId="139" fillId="0" borderId="0" xfId="3" applyNumberFormat="1" applyFont="1"/>
    <xf numFmtId="173" fontId="218" fillId="0" borderId="0" xfId="1" applyNumberFormat="1" applyFont="1"/>
    <xf numFmtId="0" fontId="246" fillId="14" borderId="55" xfId="0" applyFont="1" applyFill="1" applyBorder="1" applyAlignment="1">
      <alignment horizontal="center" vertical="center"/>
    </xf>
    <xf numFmtId="167" fontId="247" fillId="14" borderId="0" xfId="0" applyNumberFormat="1" applyFont="1" applyFill="1" applyAlignment="1">
      <alignment horizontal="center"/>
    </xf>
    <xf numFmtId="173" fontId="247" fillId="14" borderId="55" xfId="1" applyNumberFormat="1" applyFont="1" applyFill="1" applyBorder="1" applyAlignment="1">
      <alignment horizontal="center"/>
    </xf>
    <xf numFmtId="167" fontId="247" fillId="14" borderId="54" xfId="0" applyNumberFormat="1" applyFont="1" applyFill="1" applyBorder="1" applyAlignment="1">
      <alignment horizontal="center"/>
    </xf>
    <xf numFmtId="0" fontId="247" fillId="14" borderId="0" xfId="0" applyFont="1" applyFill="1"/>
    <xf numFmtId="0" fontId="239" fillId="14" borderId="0" xfId="0" applyFont="1" applyFill="1" applyAlignment="1">
      <alignment horizontal="center" vertical="top" wrapText="1"/>
    </xf>
    <xf numFmtId="0" fontId="0" fillId="24" borderId="0" xfId="0" applyFill="1"/>
    <xf numFmtId="0" fontId="0" fillId="24" borderId="0" xfId="0" quotePrefix="1" applyFill="1"/>
    <xf numFmtId="0" fontId="179" fillId="24" borderId="0" xfId="0" quotePrefix="1" applyFont="1" applyFill="1"/>
    <xf numFmtId="0" fontId="248" fillId="0" borderId="0" xfId="0" applyFont="1"/>
    <xf numFmtId="0" fontId="248" fillId="24" borderId="0" xfId="0" applyFont="1" applyFill="1"/>
    <xf numFmtId="14" fontId="0" fillId="24" borderId="0" xfId="0" applyNumberFormat="1" applyFill="1"/>
    <xf numFmtId="167" fontId="200" fillId="22" borderId="0" xfId="0" applyNumberFormat="1" applyFont="1" applyFill="1"/>
    <xf numFmtId="0" fontId="0" fillId="25" borderId="0" xfId="0" applyFill="1"/>
    <xf numFmtId="14" fontId="0" fillId="25" borderId="0" xfId="0" applyNumberFormat="1" applyFill="1"/>
    <xf numFmtId="186" fontId="0" fillId="0" borderId="0" xfId="0" applyNumberFormat="1"/>
    <xf numFmtId="186" fontId="0" fillId="25" borderId="0" xfId="0" applyNumberFormat="1" applyFill="1"/>
    <xf numFmtId="186" fontId="0" fillId="24" borderId="0" xfId="0" applyNumberFormat="1" applyFill="1"/>
    <xf numFmtId="173" fontId="250" fillId="0" borderId="5" xfId="1" applyNumberFormat="1" applyFont="1" applyFill="1" applyBorder="1" applyAlignment="1" applyProtection="1">
      <alignment horizontal="center" vertical="center"/>
    </xf>
    <xf numFmtId="173" fontId="250" fillId="0" borderId="9" xfId="1" applyNumberFormat="1" applyFont="1" applyFill="1" applyBorder="1" applyAlignment="1" applyProtection="1">
      <alignment horizontal="center" vertical="center"/>
    </xf>
    <xf numFmtId="0" fontId="250" fillId="0" borderId="15" xfId="0" applyFont="1" applyBorder="1" applyAlignment="1">
      <alignment horizontal="left" vertical="center"/>
    </xf>
    <xf numFmtId="173" fontId="250" fillId="0" borderId="6" xfId="1" applyNumberFormat="1" applyFont="1" applyFill="1" applyBorder="1" applyAlignment="1" applyProtection="1">
      <alignment horizontal="center" vertical="center"/>
    </xf>
    <xf numFmtId="173" fontId="250" fillId="0" borderId="13" xfId="1" applyNumberFormat="1" applyFont="1" applyFill="1" applyBorder="1" applyAlignment="1" applyProtection="1">
      <alignment horizontal="center" vertical="center"/>
    </xf>
    <xf numFmtId="173" fontId="250" fillId="0" borderId="16" xfId="1" applyNumberFormat="1" applyFont="1" applyFill="1" applyBorder="1" applyAlignment="1" applyProtection="1">
      <alignment horizontal="center"/>
    </xf>
    <xf numFmtId="0" fontId="232" fillId="19" borderId="0" xfId="0" applyFont="1" applyFill="1" applyAlignment="1">
      <alignment horizontal="center"/>
    </xf>
    <xf numFmtId="188" fontId="232" fillId="20" borderId="0" xfId="0" applyNumberFormat="1" applyFont="1" applyFill="1" applyAlignment="1">
      <alignment horizontal="center"/>
    </xf>
    <xf numFmtId="189" fontId="144" fillId="2" borderId="6" xfId="3" applyNumberFormat="1" applyFont="1" applyFill="1" applyBorder="1" applyAlignment="1" applyProtection="1">
      <alignment horizontal="center" vertical="center"/>
      <protection locked="0"/>
    </xf>
    <xf numFmtId="189" fontId="144" fillId="2" borderId="18" xfId="3" applyNumberFormat="1" applyFont="1" applyFill="1" applyBorder="1" applyAlignment="1" applyProtection="1">
      <alignment horizontal="center" vertical="center"/>
      <protection locked="0"/>
    </xf>
    <xf numFmtId="10" fontId="0" fillId="0" borderId="0" xfId="0" applyNumberFormat="1"/>
    <xf numFmtId="10" fontId="190" fillId="2" borderId="0" xfId="0" applyNumberFormat="1" applyFont="1" applyFill="1" applyAlignment="1" applyProtection="1">
      <alignment horizontal="left" vertical="center"/>
      <protection locked="0"/>
    </xf>
    <xf numFmtId="10" fontId="134" fillId="0" borderId="0" xfId="0" applyNumberFormat="1" applyFont="1" applyAlignment="1" applyProtection="1">
      <alignment horizontal="left" vertical="center"/>
      <protection locked="0"/>
    </xf>
    <xf numFmtId="0" fontId="227" fillId="0" borderId="0" xfId="0" applyFont="1" applyAlignment="1">
      <alignment horizontal="center" vertical="center" wrapText="1" readingOrder="1"/>
    </xf>
    <xf numFmtId="164" fontId="228" fillId="0" borderId="0" xfId="1" applyFont="1" applyFill="1" applyBorder="1" applyAlignment="1">
      <alignment horizontal="center" vertical="center" wrapText="1" readingOrder="1"/>
    </xf>
    <xf numFmtId="167" fontId="228" fillId="0" borderId="1" xfId="0" applyNumberFormat="1" applyFont="1" applyBorder="1" applyAlignment="1">
      <alignment horizontal="center" vertical="center" wrapText="1" readingOrder="1"/>
    </xf>
    <xf numFmtId="164" fontId="228" fillId="0" borderId="0" xfId="1" applyFont="1" applyFill="1" applyBorder="1" applyAlignment="1">
      <alignment vertical="center" wrapText="1" readingOrder="1"/>
    </xf>
    <xf numFmtId="164" fontId="242" fillId="26" borderId="1" xfId="1" applyFont="1" applyFill="1" applyBorder="1" applyAlignment="1">
      <alignment horizontal="center" vertical="center" wrapText="1" readingOrder="1"/>
    </xf>
    <xf numFmtId="164" fontId="228" fillId="0" borderId="1" xfId="1" applyFont="1" applyFill="1" applyBorder="1" applyAlignment="1">
      <alignment horizontal="center" vertical="center" wrapText="1" readingOrder="1"/>
    </xf>
    <xf numFmtId="164" fontId="242" fillId="15" borderId="1" xfId="1" applyFont="1" applyFill="1" applyBorder="1"/>
    <xf numFmtId="164" fontId="242" fillId="15" borderId="1" xfId="1" applyFont="1" applyFill="1" applyBorder="1" applyAlignment="1">
      <alignment horizontal="center" vertical="center"/>
    </xf>
    <xf numFmtId="14" fontId="139" fillId="0" borderId="0" xfId="0" applyNumberFormat="1" applyFont="1"/>
    <xf numFmtId="14" fontId="138" fillId="0" borderId="0" xfId="0" applyNumberFormat="1" applyFont="1"/>
    <xf numFmtId="164" fontId="138" fillId="0" borderId="0" xfId="1" applyFont="1"/>
    <xf numFmtId="0" fontId="0" fillId="0" borderId="0" xfId="1" applyNumberFormat="1" applyFont="1"/>
    <xf numFmtId="173" fontId="218" fillId="22" borderId="0" xfId="1" applyNumberFormat="1" applyFont="1" applyFill="1"/>
    <xf numFmtId="173" fontId="236" fillId="18" borderId="56" xfId="1" applyNumberFormat="1" applyFont="1" applyFill="1" applyBorder="1" applyAlignment="1">
      <alignment horizontal="center" vertical="center"/>
    </xf>
    <xf numFmtId="173" fontId="236" fillId="17" borderId="56" xfId="1" applyNumberFormat="1" applyFont="1" applyFill="1" applyBorder="1" applyAlignment="1">
      <alignment horizontal="center" vertical="center"/>
    </xf>
    <xf numFmtId="43" fontId="232" fillId="14" borderId="0" xfId="0" applyNumberFormat="1" applyFont="1" applyFill="1"/>
    <xf numFmtId="0" fontId="232" fillId="14" borderId="55" xfId="0" applyFont="1" applyFill="1" applyBorder="1" applyAlignment="1">
      <alignment horizontal="center"/>
    </xf>
    <xf numFmtId="10" fontId="232" fillId="14" borderId="56" xfId="3" applyNumberFormat="1" applyFont="1" applyFill="1" applyBorder="1" applyAlignment="1">
      <alignment horizontal="center"/>
    </xf>
    <xf numFmtId="10" fontId="232" fillId="14" borderId="55" xfId="3" applyNumberFormat="1" applyFont="1" applyFill="1" applyBorder="1" applyAlignment="1">
      <alignment horizontal="center"/>
    </xf>
    <xf numFmtId="10" fontId="251" fillId="2" borderId="0" xfId="0" applyNumberFormat="1" applyFont="1" applyFill="1" applyAlignment="1" applyProtection="1">
      <alignment horizontal="left" vertical="center"/>
      <protection locked="0"/>
    </xf>
    <xf numFmtId="0" fontId="232" fillId="14" borderId="0" xfId="0" applyFont="1" applyFill="1" applyAlignment="1">
      <alignment wrapText="1"/>
    </xf>
    <xf numFmtId="171" fontId="139" fillId="0" borderId="0" xfId="0" applyNumberFormat="1" applyFont="1"/>
    <xf numFmtId="0" fontId="232" fillId="20" borderId="56" xfId="0" applyFont="1" applyFill="1" applyBorder="1" applyAlignment="1">
      <alignment horizontal="center" vertical="center"/>
    </xf>
    <xf numFmtId="0" fontId="232" fillId="18" borderId="56" xfId="0" applyFont="1" applyFill="1" applyBorder="1" applyAlignment="1">
      <alignment horizontal="center" vertical="center"/>
    </xf>
    <xf numFmtId="0" fontId="180" fillId="0" borderId="0" xfId="0" quotePrefix="1" applyFont="1"/>
    <xf numFmtId="19" fontId="179" fillId="0" borderId="0" xfId="0" quotePrefix="1" applyNumberFormat="1" applyFont="1"/>
    <xf numFmtId="14" fontId="179" fillId="0" borderId="0" xfId="0" quotePrefix="1" applyNumberFormat="1" applyFont="1"/>
    <xf numFmtId="14" fontId="179" fillId="24" borderId="0" xfId="0" quotePrefix="1" applyNumberFormat="1" applyFont="1" applyFill="1"/>
    <xf numFmtId="10" fontId="232" fillId="14" borderId="0" xfId="3" applyNumberFormat="1" applyFont="1" applyFill="1"/>
    <xf numFmtId="167" fontId="0" fillId="0" borderId="0" xfId="0" quotePrefix="1" applyNumberFormat="1"/>
    <xf numFmtId="0" fontId="2" fillId="0" borderId="0" xfId="591" applyAlignment="1">
      <alignment wrapText="1"/>
    </xf>
    <xf numFmtId="9" fontId="2" fillId="0" borderId="0" xfId="591" applyNumberFormat="1" applyAlignment="1">
      <alignment wrapText="1"/>
    </xf>
    <xf numFmtId="0" fontId="1" fillId="0" borderId="0" xfId="591" applyFont="1" applyAlignment="1">
      <alignment wrapText="1"/>
    </xf>
    <xf numFmtId="0" fontId="220" fillId="14" borderId="0" xfId="0" applyFont="1" applyFill="1" applyAlignment="1">
      <alignment wrapText="1"/>
    </xf>
    <xf numFmtId="0" fontId="233" fillId="14" borderId="0" xfId="0" applyFont="1" applyFill="1" applyAlignment="1">
      <alignment horizontal="left" vertical="center"/>
    </xf>
    <xf numFmtId="0" fontId="237" fillId="15" borderId="54" xfId="0" applyFont="1" applyFill="1" applyBorder="1" applyAlignment="1">
      <alignment horizontal="center" vertical="center"/>
    </xf>
    <xf numFmtId="0" fontId="237" fillId="15" borderId="0" xfId="0" applyFont="1" applyFill="1" applyAlignment="1">
      <alignment horizontal="center" vertical="center"/>
    </xf>
    <xf numFmtId="0" fontId="237" fillId="15" borderId="56" xfId="0" applyFont="1" applyFill="1" applyBorder="1" applyAlignment="1">
      <alignment horizontal="center" vertical="center"/>
    </xf>
    <xf numFmtId="0" fontId="237" fillId="15" borderId="54" xfId="0" applyFont="1" applyFill="1" applyBorder="1" applyAlignment="1">
      <alignment horizontal="center" vertical="center" wrapText="1"/>
    </xf>
    <xf numFmtId="0" fontId="232" fillId="0" borderId="0" xfId="0" applyFont="1" applyAlignment="1">
      <alignment horizontal="center" vertical="center" wrapText="1"/>
    </xf>
    <xf numFmtId="0" fontId="244" fillId="14" borderId="0" xfId="0" applyFont="1" applyFill="1" applyAlignment="1">
      <alignment horizontal="center" vertical="top"/>
    </xf>
    <xf numFmtId="0" fontId="245" fillId="14" borderId="0" xfId="0" applyFont="1" applyFill="1" applyAlignment="1">
      <alignment horizontal="center"/>
    </xf>
    <xf numFmtId="0" fontId="240" fillId="14" borderId="0" xfId="0" applyFont="1" applyFill="1" applyAlignment="1">
      <alignment horizontal="center" wrapText="1"/>
    </xf>
    <xf numFmtId="0" fontId="232" fillId="15" borderId="0" xfId="0" applyFont="1" applyFill="1" applyAlignment="1">
      <alignment horizontal="center"/>
    </xf>
    <xf numFmtId="0" fontId="232" fillId="15" borderId="0" xfId="0" applyFont="1" applyFill="1" applyAlignment="1">
      <alignment horizontal="center" wrapText="1"/>
    </xf>
    <xf numFmtId="0" fontId="232" fillId="15" borderId="0" xfId="0" applyFont="1" applyFill="1" applyAlignment="1">
      <alignment horizontal="center" vertical="center"/>
    </xf>
    <xf numFmtId="0" fontId="238" fillId="14" borderId="0" xfId="0" applyFont="1" applyFill="1" applyAlignment="1">
      <alignment vertical="top" wrapText="1"/>
    </xf>
    <xf numFmtId="0" fontId="233" fillId="14" borderId="0" xfId="0" applyFont="1" applyFill="1" applyAlignment="1">
      <alignment horizontal="center" vertical="center" wrapText="1"/>
    </xf>
    <xf numFmtId="0" fontId="238" fillId="14" borderId="0" xfId="0" applyFont="1" applyFill="1" applyAlignment="1">
      <alignment vertical="top"/>
    </xf>
    <xf numFmtId="167" fontId="204" fillId="2" borderId="50" xfId="0" applyNumberFormat="1" applyFont="1" applyFill="1" applyBorder="1" applyAlignment="1" applyProtection="1">
      <alignment horizontal="center" vertical="center"/>
      <protection locked="0"/>
    </xf>
    <xf numFmtId="167" fontId="204" fillId="2" borderId="51" xfId="0" applyNumberFormat="1" applyFont="1" applyFill="1" applyBorder="1" applyAlignment="1" applyProtection="1">
      <alignment horizontal="center" vertical="center"/>
      <protection locked="0"/>
    </xf>
    <xf numFmtId="0" fontId="144" fillId="0" borderId="7" xfId="0" applyFont="1" applyBorder="1" applyAlignment="1" applyProtection="1">
      <alignment horizontal="center" vertical="center"/>
      <protection locked="0"/>
    </xf>
    <xf numFmtId="0" fontId="0" fillId="0" borderId="10" xfId="0" applyBorder="1" applyAlignment="1" applyProtection="1">
      <alignment horizontal="center" vertical="center"/>
      <protection locked="0"/>
    </xf>
    <xf numFmtId="0" fontId="144" fillId="0" borderId="10" xfId="0" applyFont="1" applyBorder="1" applyAlignment="1" applyProtection="1">
      <alignment horizontal="center" vertical="center"/>
      <protection locked="0"/>
    </xf>
    <xf numFmtId="0" fontId="185" fillId="2" borderId="6" xfId="0" applyFont="1" applyFill="1" applyBorder="1" applyAlignment="1" applyProtection="1">
      <alignment horizontal="center" vertical="center"/>
      <protection locked="0"/>
    </xf>
    <xf numFmtId="0" fontId="185" fillId="2" borderId="18" xfId="0" applyFont="1" applyFill="1" applyBorder="1" applyAlignment="1" applyProtection="1">
      <alignment horizontal="center" vertical="center"/>
      <protection locked="0"/>
    </xf>
    <xf numFmtId="0" fontId="185" fillId="2" borderId="16" xfId="0" applyFont="1" applyFill="1" applyBorder="1" applyAlignment="1" applyProtection="1">
      <alignment horizontal="center" vertical="center"/>
      <protection locked="0"/>
    </xf>
    <xf numFmtId="0" fontId="203" fillId="2" borderId="1" xfId="0" applyFont="1" applyFill="1" applyBorder="1" applyAlignment="1" applyProtection="1">
      <alignment horizontal="center" vertical="center"/>
      <protection locked="0"/>
    </xf>
    <xf numFmtId="0" fontId="204" fillId="2" borderId="50" xfId="0" applyFont="1" applyFill="1" applyBorder="1" applyAlignment="1" applyProtection="1">
      <alignment horizontal="center" vertical="center"/>
      <protection locked="0"/>
    </xf>
    <xf numFmtId="0" fontId="204" fillId="2" borderId="51" xfId="0" applyFont="1" applyFill="1" applyBorder="1" applyAlignment="1" applyProtection="1">
      <alignment horizontal="center" vertical="center"/>
      <protection locked="0"/>
    </xf>
    <xf numFmtId="0" fontId="144" fillId="0" borderId="2" xfId="0" applyFont="1" applyBorder="1" applyAlignment="1" applyProtection="1">
      <alignment horizontal="right" vertical="center"/>
      <protection locked="0"/>
    </xf>
    <xf numFmtId="0" fontId="144" fillId="0" borderId="4" xfId="0" applyFont="1" applyBorder="1" applyAlignment="1" applyProtection="1">
      <alignment horizontal="right" vertical="center"/>
      <protection locked="0"/>
    </xf>
    <xf numFmtId="0" fontId="144" fillId="0" borderId="4" xfId="0" applyFont="1" applyBorder="1" applyAlignment="1" applyProtection="1">
      <alignment horizontal="center" vertical="center"/>
      <protection locked="0"/>
    </xf>
    <xf numFmtId="0" fontId="0" fillId="0" borderId="4" xfId="0" applyBorder="1" applyAlignment="1" applyProtection="1">
      <alignment horizontal="center" vertical="center"/>
      <protection locked="0"/>
    </xf>
    <xf numFmtId="0" fontId="144" fillId="0" borderId="7" xfId="0" applyFont="1" applyBorder="1" applyAlignment="1" applyProtection="1">
      <alignment horizontal="right" vertical="center"/>
      <protection locked="0"/>
    </xf>
    <xf numFmtId="0" fontId="144" fillId="0" borderId="17" xfId="0" applyFont="1" applyBorder="1" applyAlignment="1" applyProtection="1">
      <alignment horizontal="right" vertical="center"/>
      <protection locked="0"/>
    </xf>
    <xf numFmtId="0" fontId="152" fillId="0" borderId="29" xfId="0" applyFont="1" applyBorder="1" applyAlignment="1" applyProtection="1">
      <alignment horizontal="left" vertical="center" wrapText="1"/>
      <protection locked="0"/>
    </xf>
    <xf numFmtId="0" fontId="152" fillId="0" borderId="30" xfId="0" applyFont="1" applyBorder="1" applyAlignment="1" applyProtection="1">
      <alignment horizontal="left" vertical="center" wrapText="1"/>
      <protection locked="0"/>
    </xf>
    <xf numFmtId="0" fontId="152" fillId="0" borderId="31" xfId="0" applyFont="1" applyBorder="1" applyAlignment="1" applyProtection="1">
      <alignment horizontal="left" vertical="center" wrapText="1"/>
      <protection locked="0"/>
    </xf>
    <xf numFmtId="0" fontId="152" fillId="0" borderId="32" xfId="0" applyFont="1" applyBorder="1" applyAlignment="1" applyProtection="1">
      <alignment horizontal="left" vertical="center" wrapText="1"/>
      <protection locked="0"/>
    </xf>
    <xf numFmtId="0" fontId="152" fillId="0" borderId="33" xfId="0" applyFont="1" applyBorder="1" applyAlignment="1" applyProtection="1">
      <alignment horizontal="left" vertical="center" wrapText="1"/>
      <protection locked="0"/>
    </xf>
    <xf numFmtId="0" fontId="152" fillId="0" borderId="34" xfId="0" applyFont="1" applyBorder="1" applyAlignment="1" applyProtection="1">
      <alignment horizontal="left" vertical="center" wrapText="1"/>
      <protection locked="0"/>
    </xf>
    <xf numFmtId="0" fontId="170" fillId="8" borderId="35" xfId="0" applyFont="1" applyFill="1" applyBorder="1" applyAlignment="1">
      <alignment horizontal="center" vertical="center" wrapText="1" readingOrder="1"/>
    </xf>
    <xf numFmtId="0" fontId="170" fillId="8" borderId="36" xfId="0" applyFont="1" applyFill="1" applyBorder="1" applyAlignment="1">
      <alignment horizontal="center" vertical="center" wrapText="1" readingOrder="1"/>
    </xf>
    <xf numFmtId="0" fontId="170" fillId="8" borderId="37" xfId="0" applyFont="1" applyFill="1" applyBorder="1" applyAlignment="1">
      <alignment horizontal="center" vertical="center" wrapText="1" readingOrder="1"/>
    </xf>
    <xf numFmtId="180" fontId="171" fillId="0" borderId="38" xfId="0" applyNumberFormat="1" applyFont="1" applyBorder="1" applyAlignment="1">
      <alignment horizontal="center" vertical="center" wrapText="1" readingOrder="1"/>
    </xf>
    <xf numFmtId="180" fontId="171" fillId="0" borderId="39" xfId="0" applyNumberFormat="1" applyFont="1" applyBorder="1" applyAlignment="1">
      <alignment horizontal="center" vertical="center" wrapText="1" readingOrder="1"/>
    </xf>
    <xf numFmtId="180" fontId="171" fillId="0" borderId="40" xfId="0" applyNumberFormat="1" applyFont="1" applyBorder="1" applyAlignment="1">
      <alignment horizontal="center" vertical="center" wrapText="1" readingOrder="1"/>
    </xf>
    <xf numFmtId="0" fontId="196" fillId="2" borderId="2" xfId="0" applyFont="1" applyFill="1" applyBorder="1" applyAlignment="1">
      <alignment horizontal="center"/>
    </xf>
    <xf numFmtId="0" fontId="196" fillId="0" borderId="4" xfId="0" applyFont="1" applyBorder="1" applyAlignment="1">
      <alignment horizontal="center"/>
    </xf>
    <xf numFmtId="0" fontId="196" fillId="0" borderId="3" xfId="0" applyFont="1" applyBorder="1" applyAlignment="1">
      <alignment horizontal="center"/>
    </xf>
    <xf numFmtId="0" fontId="196" fillId="2" borderId="4" xfId="0" applyFont="1" applyFill="1" applyBorder="1" applyAlignment="1">
      <alignment horizontal="center"/>
    </xf>
    <xf numFmtId="0" fontId="196" fillId="2" borderId="3" xfId="0" applyFont="1" applyFill="1" applyBorder="1" applyAlignment="1">
      <alignment horizontal="center"/>
    </xf>
    <xf numFmtId="0" fontId="175" fillId="2" borderId="2" xfId="0" applyFont="1" applyFill="1" applyBorder="1" applyAlignment="1">
      <alignment horizontal="center"/>
    </xf>
    <xf numFmtId="0" fontId="175" fillId="0" borderId="4" xfId="0" applyFont="1" applyBorder="1" applyAlignment="1">
      <alignment horizontal="center"/>
    </xf>
    <xf numFmtId="0" fontId="175" fillId="0" borderId="3" xfId="0" applyFont="1" applyBorder="1" applyAlignment="1">
      <alignment horizontal="center"/>
    </xf>
    <xf numFmtId="0" fontId="173" fillId="2" borderId="2" xfId="0" applyFont="1" applyFill="1" applyBorder="1" applyAlignment="1">
      <alignment horizontal="center"/>
    </xf>
    <xf numFmtId="0" fontId="173" fillId="2" borderId="3" xfId="0" applyFont="1" applyFill="1" applyBorder="1" applyAlignment="1">
      <alignment horizontal="center"/>
    </xf>
    <xf numFmtId="0" fontId="173" fillId="2" borderId="4" xfId="0" applyFont="1" applyFill="1" applyBorder="1" applyAlignment="1">
      <alignment horizontal="center"/>
    </xf>
    <xf numFmtId="0" fontId="216" fillId="0" borderId="0" xfId="0" applyFont="1" applyAlignment="1">
      <alignment horizontal="left" wrapText="1"/>
    </xf>
    <xf numFmtId="0" fontId="0" fillId="0" borderId="0" xfId="0" applyAlignment="1">
      <alignment horizontal="center"/>
    </xf>
    <xf numFmtId="0" fontId="0" fillId="0" borderId="0" xfId="0" applyAlignment="1">
      <alignment horizontal="center" wrapText="1"/>
    </xf>
    <xf numFmtId="0" fontId="214" fillId="15" borderId="54" xfId="0" applyFont="1" applyFill="1" applyBorder="1" applyAlignment="1">
      <alignment horizontal="center" vertical="center"/>
    </xf>
    <xf numFmtId="0" fontId="214" fillId="15" borderId="0" xfId="0" applyFont="1" applyFill="1" applyAlignment="1">
      <alignment horizontal="center" vertical="center"/>
    </xf>
    <xf numFmtId="0" fontId="214" fillId="15" borderId="56" xfId="0" applyFont="1" applyFill="1" applyBorder="1" applyAlignment="1">
      <alignment horizontal="center" vertical="center"/>
    </xf>
    <xf numFmtId="0" fontId="214" fillId="15" borderId="54" xfId="0" applyFont="1" applyFill="1" applyBorder="1" applyAlignment="1">
      <alignment horizontal="center" vertical="center" wrapText="1"/>
    </xf>
    <xf numFmtId="0" fontId="0" fillId="0" borderId="0" xfId="0" applyAlignment="1">
      <alignment horizontal="center" vertical="center" wrapText="1"/>
    </xf>
    <xf numFmtId="0" fontId="0" fillId="0" borderId="0" xfId="0" applyAlignment="1">
      <alignment horizontal="left"/>
    </xf>
    <xf numFmtId="15" fontId="212" fillId="0" borderId="0" xfId="0" applyNumberFormat="1" applyFont="1" applyAlignment="1">
      <alignment horizontal="left"/>
    </xf>
    <xf numFmtId="0" fontId="211" fillId="0" borderId="0" xfId="0" applyFont="1" applyAlignment="1">
      <alignment horizontal="left" vertical="center"/>
    </xf>
    <xf numFmtId="0" fontId="222" fillId="0" borderId="0" xfId="0" applyFont="1" applyAlignment="1">
      <alignment horizontal="center" wrapText="1"/>
    </xf>
    <xf numFmtId="0" fontId="0" fillId="15" borderId="0" xfId="0" applyFill="1" applyAlignment="1">
      <alignment horizontal="center"/>
    </xf>
    <xf numFmtId="0" fontId="0" fillId="15" borderId="0" xfId="0" applyFill="1" applyAlignment="1">
      <alignment horizontal="center" wrapText="1"/>
    </xf>
    <xf numFmtId="0" fontId="218" fillId="15" borderId="0" xfId="0" applyFont="1" applyFill="1" applyAlignment="1">
      <alignment horizontal="center"/>
    </xf>
    <xf numFmtId="167" fontId="218" fillId="20" borderId="0" xfId="0" applyNumberFormat="1" applyFont="1" applyFill="1" applyAlignment="1">
      <alignment horizontal="center"/>
    </xf>
    <xf numFmtId="167" fontId="218" fillId="20" borderId="56" xfId="0" applyNumberFormat="1" applyFont="1" applyFill="1" applyBorder="1" applyAlignment="1">
      <alignment horizontal="center"/>
    </xf>
    <xf numFmtId="0" fontId="208" fillId="0" borderId="0" xfId="0" applyFont="1" applyAlignment="1">
      <alignment horizontal="center" vertical="center" wrapText="1"/>
    </xf>
    <xf numFmtId="0" fontId="217" fillId="0" borderId="0" xfId="0" applyFont="1" applyAlignment="1">
      <alignment horizontal="center" vertical="center"/>
    </xf>
    <xf numFmtId="0" fontId="222" fillId="0" borderId="0" xfId="0" applyFont="1" applyAlignment="1">
      <alignment horizontal="left" wrapText="1"/>
    </xf>
    <xf numFmtId="0" fontId="222" fillId="0" borderId="0" xfId="0" applyFont="1" applyAlignment="1">
      <alignment horizontal="left"/>
    </xf>
    <xf numFmtId="0" fontId="208" fillId="0" borderId="0" xfId="0" applyFont="1" applyAlignment="1">
      <alignment horizontal="center"/>
    </xf>
    <xf numFmtId="0" fontId="134" fillId="2" borderId="0" xfId="0" applyFont="1" applyFill="1" applyAlignment="1" applyProtection="1">
      <alignment horizontal="left" vertical="center" wrapText="1"/>
      <protection locked="0"/>
    </xf>
    <xf numFmtId="15" fontId="193" fillId="0" borderId="0" xfId="0" applyNumberFormat="1" applyFont="1" applyAlignment="1">
      <alignment horizontal="center"/>
    </xf>
    <xf numFmtId="0" fontId="172" fillId="13" borderId="7" xfId="0" applyFont="1" applyFill="1" applyBorder="1" applyAlignment="1">
      <alignment horizontal="center" vertical="center" wrapText="1" readingOrder="1"/>
    </xf>
    <xf numFmtId="0" fontId="172" fillId="13" borderId="17" xfId="0" applyFont="1" applyFill="1" applyBorder="1" applyAlignment="1">
      <alignment horizontal="center" vertical="center" wrapText="1" readingOrder="1"/>
    </xf>
    <xf numFmtId="0" fontId="172" fillId="13" borderId="10" xfId="0" applyFont="1" applyFill="1" applyBorder="1" applyAlignment="1">
      <alignment horizontal="center" vertical="center" wrapText="1" readingOrder="1"/>
    </xf>
    <xf numFmtId="2" fontId="195" fillId="0" borderId="6" xfId="0" applyNumberFormat="1" applyFont="1" applyBorder="1" applyAlignment="1">
      <alignment horizontal="center" vertical="center" wrapText="1" readingOrder="1"/>
    </xf>
    <xf numFmtId="2" fontId="195" fillId="0" borderId="18" xfId="0" applyNumberFormat="1" applyFont="1" applyBorder="1" applyAlignment="1">
      <alignment horizontal="center" vertical="center" wrapText="1" readingOrder="1"/>
    </xf>
    <xf numFmtId="2" fontId="195" fillId="0" borderId="16" xfId="0" applyNumberFormat="1" applyFont="1" applyBorder="1" applyAlignment="1">
      <alignment horizontal="center" vertical="center" wrapText="1" readingOrder="1"/>
    </xf>
    <xf numFmtId="166" fontId="162" fillId="2" borderId="0" xfId="0" applyNumberFormat="1" applyFont="1" applyFill="1" applyAlignment="1">
      <alignment horizontal="left"/>
    </xf>
    <xf numFmtId="0" fontId="0" fillId="2" borderId="0" xfId="0" applyFill="1" applyAlignment="1">
      <alignment horizontal="center"/>
    </xf>
    <xf numFmtId="0" fontId="162" fillId="2" borderId="0" xfId="0" applyFont="1" applyFill="1" applyAlignment="1">
      <alignment horizontal="left"/>
    </xf>
    <xf numFmtId="0" fontId="178" fillId="9" borderId="2" xfId="0" applyFont="1" applyFill="1" applyBorder="1" applyAlignment="1">
      <alignment horizontal="center"/>
    </xf>
    <xf numFmtId="0" fontId="178" fillId="9" borderId="3" xfId="0" applyFont="1" applyFill="1" applyBorder="1" applyAlignment="1">
      <alignment horizontal="center"/>
    </xf>
    <xf numFmtId="0" fontId="178" fillId="9" borderId="17" xfId="0" applyFont="1" applyFill="1" applyBorder="1" applyAlignment="1">
      <alignment horizontal="center"/>
    </xf>
    <xf numFmtId="0" fontId="178" fillId="9" borderId="10" xfId="0" applyFont="1" applyFill="1" applyBorder="1" applyAlignment="1">
      <alignment horizontal="center"/>
    </xf>
    <xf numFmtId="167" fontId="195" fillId="0" borderId="6" xfId="0" applyNumberFormat="1" applyFont="1" applyBorder="1" applyAlignment="1">
      <alignment horizontal="center" vertical="center" wrapText="1" readingOrder="1"/>
    </xf>
    <xf numFmtId="167" fontId="195" fillId="0" borderId="18" xfId="0" applyNumberFormat="1" applyFont="1" applyBorder="1" applyAlignment="1">
      <alignment horizontal="center" vertical="center" wrapText="1" readingOrder="1"/>
    </xf>
    <xf numFmtId="167" fontId="195" fillId="0" borderId="16" xfId="0" applyNumberFormat="1" applyFont="1" applyBorder="1" applyAlignment="1">
      <alignment horizontal="center" vertical="center" wrapText="1" readingOrder="1"/>
    </xf>
    <xf numFmtId="0" fontId="0" fillId="0" borderId="7" xfId="0" applyBorder="1" applyAlignment="1">
      <alignment horizontal="center" wrapText="1"/>
    </xf>
    <xf numFmtId="0" fontId="0" fillId="0" borderId="17" xfId="0" applyBorder="1" applyAlignment="1">
      <alignment horizontal="center" wrapText="1"/>
    </xf>
    <xf numFmtId="0" fontId="0" fillId="0" borderId="10" xfId="0" applyBorder="1" applyAlignment="1">
      <alignment horizontal="center" wrapText="1"/>
    </xf>
    <xf numFmtId="0" fontId="0" fillId="0" borderId="5" xfId="0" applyBorder="1" applyAlignment="1">
      <alignment horizontal="center" wrapText="1"/>
    </xf>
    <xf numFmtId="0" fontId="0" fillId="0" borderId="15" xfId="0" applyBorder="1" applyAlignment="1">
      <alignment horizontal="center" wrapText="1"/>
    </xf>
    <xf numFmtId="0" fontId="0" fillId="0" borderId="6" xfId="0" applyBorder="1" applyAlignment="1">
      <alignment horizontal="center" wrapText="1"/>
    </xf>
    <xf numFmtId="0" fontId="0" fillId="0" borderId="18" xfId="0" applyBorder="1" applyAlignment="1">
      <alignment horizontal="center" wrapText="1"/>
    </xf>
    <xf numFmtId="0" fontId="0" fillId="0" borderId="16" xfId="0" applyBorder="1" applyAlignment="1">
      <alignment horizontal="center" wrapText="1"/>
    </xf>
    <xf numFmtId="15" fontId="219" fillId="0" borderId="0" xfId="0" applyNumberFormat="1" applyFont="1" applyAlignment="1">
      <alignment horizontal="left"/>
    </xf>
    <xf numFmtId="0" fontId="221" fillId="0" borderId="0" xfId="0" applyFont="1" applyAlignment="1">
      <alignment horizontal="center"/>
    </xf>
    <xf numFmtId="164" fontId="228" fillId="0" borderId="1" xfId="1" applyFont="1" applyBorder="1" applyAlignment="1">
      <alignment horizontal="center" vertical="center" wrapText="1" readingOrder="1"/>
    </xf>
    <xf numFmtId="0" fontId="227" fillId="13" borderId="1" xfId="0" applyFont="1" applyFill="1" applyBorder="1" applyAlignment="1">
      <alignment horizontal="center" vertical="center" wrapText="1" readingOrder="1"/>
    </xf>
    <xf numFmtId="0" fontId="228" fillId="0" borderId="0" xfId="0" applyFont="1" applyAlignment="1">
      <alignment horizontal="left" wrapText="1"/>
    </xf>
    <xf numFmtId="164" fontId="228" fillId="0" borderId="0" xfId="1" applyFont="1" applyAlignment="1">
      <alignment horizontal="center" wrapText="1"/>
    </xf>
    <xf numFmtId="167" fontId="228" fillId="0" borderId="1" xfId="0" applyNumberFormat="1" applyFont="1" applyBorder="1" applyAlignment="1">
      <alignment horizontal="center" vertical="center" wrapText="1" readingOrder="1"/>
    </xf>
    <xf numFmtId="0" fontId="229" fillId="0" borderId="1" xfId="0" applyFont="1" applyBorder="1" applyAlignment="1">
      <alignment horizontal="center" vertical="center" wrapText="1" readingOrder="1"/>
    </xf>
    <xf numFmtId="164" fontId="242" fillId="26" borderId="1" xfId="1" applyFont="1" applyFill="1" applyBorder="1" applyAlignment="1">
      <alignment horizontal="center" vertical="center" wrapText="1" readingOrder="1"/>
    </xf>
    <xf numFmtId="186" fontId="242" fillId="15" borderId="1" xfId="1" applyNumberFormat="1" applyFont="1" applyFill="1" applyBorder="1" applyAlignment="1">
      <alignment horizontal="center" vertical="center"/>
    </xf>
    <xf numFmtId="0" fontId="0" fillId="0" borderId="7" xfId="0" applyBorder="1" applyAlignment="1">
      <alignment horizontal="left" wrapText="1"/>
    </xf>
    <xf numFmtId="0" fontId="0" fillId="0" borderId="17" xfId="0" applyBorder="1" applyAlignment="1">
      <alignment horizontal="left" wrapText="1"/>
    </xf>
    <xf numFmtId="0" fontId="0" fillId="0" borderId="10" xfId="0" applyBorder="1" applyAlignment="1">
      <alignment horizontal="left" wrapText="1"/>
    </xf>
    <xf numFmtId="167" fontId="228" fillId="0" borderId="0" xfId="0" applyNumberFormat="1" applyFont="1" applyAlignment="1">
      <alignment horizontal="center" vertical="center" wrapText="1" readingOrder="1"/>
    </xf>
    <xf numFmtId="0" fontId="229" fillId="0" borderId="0" xfId="0" applyFont="1" applyAlignment="1">
      <alignment horizontal="center" vertical="center" wrapText="1" readingOrder="1"/>
    </xf>
    <xf numFmtId="164" fontId="228" fillId="0" borderId="0" xfId="1" applyFont="1" applyFill="1" applyBorder="1" applyAlignment="1">
      <alignment horizontal="center" vertical="center" wrapText="1" readingOrder="1"/>
    </xf>
    <xf numFmtId="173" fontId="218" fillId="20" borderId="0" xfId="1" applyNumberFormat="1" applyFont="1" applyFill="1" applyAlignment="1">
      <alignment horizontal="fill" wrapText="1"/>
    </xf>
    <xf numFmtId="173" fontId="218" fillId="20" borderId="56" xfId="1" applyNumberFormat="1" applyFont="1" applyFill="1" applyBorder="1" applyAlignment="1">
      <alignment horizontal="fill" wrapText="1"/>
    </xf>
    <xf numFmtId="0" fontId="140" fillId="0" borderId="33" xfId="0" applyFont="1" applyBorder="1" applyAlignment="1">
      <alignment horizontal="center"/>
    </xf>
    <xf numFmtId="0" fontId="146" fillId="2" borderId="13" xfId="0" applyFont="1" applyFill="1" applyBorder="1" applyAlignment="1">
      <alignment horizontal="left" vertical="center"/>
    </xf>
    <xf numFmtId="173" fontId="146" fillId="2" borderId="13" xfId="1" applyNumberFormat="1" applyFont="1" applyFill="1" applyBorder="1" applyAlignment="1" applyProtection="1">
      <alignment horizontal="center" vertical="center"/>
    </xf>
    <xf numFmtId="0" fontId="158" fillId="2" borderId="0" xfId="0" applyFont="1" applyFill="1" applyAlignment="1"/>
    <xf numFmtId="10" fontId="155" fillId="2" borderId="0" xfId="3" applyNumberFormat="1" applyFont="1" applyFill="1" applyAlignment="1" applyProtection="1">
      <alignment horizontal="left" vertical="center"/>
      <protection locked="0"/>
    </xf>
    <xf numFmtId="0" fontId="140" fillId="0" borderId="0" xfId="0" applyFont="1" applyAlignment="1"/>
    <xf numFmtId="2" fontId="139" fillId="0" borderId="0" xfId="0" applyNumberFormat="1" applyFont="1" applyAlignment="1"/>
    <xf numFmtId="2" fontId="0" fillId="0" borderId="0" xfId="0" applyNumberFormat="1" applyAlignment="1"/>
  </cellXfs>
  <cellStyles count="592">
    <cellStyle name="Comma" xfId="1" builtinId="3"/>
    <cellStyle name="Comma 2" xfId="375" xr:uid="{DC17AB54-04F9-41D2-8376-03F50AE8E1D3}"/>
    <cellStyle name="Comma 3" xfId="190" xr:uid="{5E74CF0F-3CC0-41CC-B8B6-EFEBC7BBD57B}"/>
    <cellStyle name="Currency" xfId="71" builtinId="4"/>
    <cellStyle name="Hyperlink" xfId="2" builtinId="8"/>
    <cellStyle name="Normal" xfId="0" builtinId="0"/>
    <cellStyle name="Normal 10" xfId="12" xr:uid="{00000000-0005-0000-0000-000004000000}"/>
    <cellStyle name="Normal 10 2" xfId="102" xr:uid="{59571492-3EDC-461F-9B94-1A4FE39E99FF}"/>
    <cellStyle name="Normal 10 2 2" xfId="472" xr:uid="{5F534397-9AA3-44AE-8613-BC436E8BF115}"/>
    <cellStyle name="Normal 10 2 3" xfId="287" xr:uid="{FE0EE783-1FC3-491A-BD7C-DD8687C6AD90}"/>
    <cellStyle name="Normal 10 3" xfId="383" xr:uid="{891424A4-8C17-414E-8845-FD826A7F8F40}"/>
    <cellStyle name="Normal 10 4" xfId="198" xr:uid="{BEDF251E-CBCF-42B2-A932-835EFEC0CAE7}"/>
    <cellStyle name="Normal 100" xfId="561" xr:uid="{AFAC0171-5F03-4535-B00A-748B747C311D}"/>
    <cellStyle name="Normal 101" xfId="562" xr:uid="{E4E98009-0F3E-41E6-B308-FEA95F3AF9E5}"/>
    <cellStyle name="Normal 102" xfId="563" xr:uid="{28B6A89A-86F3-4B63-91E9-B7E8FF8DC3A3}"/>
    <cellStyle name="Normal 103" xfId="564" xr:uid="{AD4F6D4D-5E13-4A08-B613-CB8ED18072B7}"/>
    <cellStyle name="Normal 104" xfId="565" xr:uid="{60028AFA-25BC-4A20-9CAB-5A81FDB0964E}"/>
    <cellStyle name="Normal 105" xfId="566" xr:uid="{610C69FA-D69F-4CF3-8FCF-0F7E2EE36F47}"/>
    <cellStyle name="Normal 106" xfId="567" xr:uid="{DE580D96-77A7-4F19-9C89-2F5A24B52B27}"/>
    <cellStyle name="Normal 107" xfId="568" xr:uid="{D0264C0B-233B-4E11-A01E-2E53CC348511}"/>
    <cellStyle name="Normal 108" xfId="569" xr:uid="{5D8F63B1-D5F8-4131-A523-AEFB6F6B3EB4}"/>
    <cellStyle name="Normal 109" xfId="570" xr:uid="{478C267A-AFB4-4BE2-A45A-B07E725B68BD}"/>
    <cellStyle name="Normal 11" xfId="13" xr:uid="{00000000-0005-0000-0000-000005000000}"/>
    <cellStyle name="Normal 11 2" xfId="103" xr:uid="{660C30FD-5380-4A4F-AEA4-EE5E315F99E7}"/>
    <cellStyle name="Normal 11 2 2" xfId="473" xr:uid="{3EE993C1-D605-4448-8F50-951A572A73B9}"/>
    <cellStyle name="Normal 11 2 3" xfId="288" xr:uid="{7F4B3EE0-AEA2-4568-A779-C7F5BFE69A5D}"/>
    <cellStyle name="Normal 11 3" xfId="384" xr:uid="{DDE7B17D-BCDF-4463-89F4-C0952582AF1F}"/>
    <cellStyle name="Normal 11 4" xfId="199" xr:uid="{16C00AD2-9B3C-45F2-9BC2-621D67709216}"/>
    <cellStyle name="Normal 110" xfId="571" xr:uid="{17592512-712A-49D4-8047-E4450D73E6F6}"/>
    <cellStyle name="Normal 111" xfId="572" xr:uid="{403E7BCC-DFFF-44FA-BA7C-8D2D4DC52B25}"/>
    <cellStyle name="Normal 112" xfId="573" xr:uid="{96A06933-0AA4-4C1E-BD0F-56379B6E84D2}"/>
    <cellStyle name="Normal 113" xfId="574" xr:uid="{7C69992C-917E-4CE9-8C7D-2B7FDCDCD9B9}"/>
    <cellStyle name="Normal 114" xfId="575" xr:uid="{636AE3AC-7BEF-4230-8C11-81A4CFC3C428}"/>
    <cellStyle name="Normal 115" xfId="576" xr:uid="{97ED3E8B-29C0-4ADA-A578-9F39A30EBEE3}"/>
    <cellStyle name="Normal 116" xfId="577" xr:uid="{43722306-2BAD-4E84-B02E-4DBF7E7BDFD7}"/>
    <cellStyle name="Normal 117" xfId="578" xr:uid="{6983B7DF-AAFF-4ECD-A6A9-0F6E539767AF}"/>
    <cellStyle name="Normal 118" xfId="579" xr:uid="{70C78BA5-43AF-41C5-A29E-9D24967A5EEA}"/>
    <cellStyle name="Normal 119" xfId="580" xr:uid="{2150F5FD-0A89-4C39-97ED-A21162C41687}"/>
    <cellStyle name="Normal 12" xfId="14" xr:uid="{00000000-0005-0000-0000-000006000000}"/>
    <cellStyle name="Normal 12 2" xfId="104" xr:uid="{63BE668C-E5D3-4F94-AFD5-B23330ACA3E3}"/>
    <cellStyle name="Normal 12 2 2" xfId="474" xr:uid="{7C8BE3D2-2959-4DDB-93D5-AE3698C9ACA4}"/>
    <cellStyle name="Normal 12 2 3" xfId="289" xr:uid="{4A906566-B069-443E-A5D8-4478AA99C3B4}"/>
    <cellStyle name="Normal 12 3" xfId="385" xr:uid="{B5EB331B-EB7A-46CC-B99B-5BEB04DF03E3}"/>
    <cellStyle name="Normal 12 4" xfId="200" xr:uid="{BB65FD5A-D310-4F2B-A345-45984FB8C2E0}"/>
    <cellStyle name="Normal 120" xfId="581" xr:uid="{D55AA77C-B3E6-419C-94B7-0EF45B9DB283}"/>
    <cellStyle name="Normal 121" xfId="582" xr:uid="{CC7A2D08-85F5-4261-9185-CD96F2F07CDA}"/>
    <cellStyle name="Normal 122" xfId="583" xr:uid="{E940A46C-7318-4C76-AF89-87CEAFD14C72}"/>
    <cellStyle name="Normal 123" xfId="584" xr:uid="{8353C6E5-23C7-47B9-A0B1-2889DCBB217D}"/>
    <cellStyle name="Normal 124" xfId="585" xr:uid="{3E11F855-47E4-45FE-A72D-F94A4DDBF09C}"/>
    <cellStyle name="Normal 125" xfId="586" xr:uid="{D98DE477-7EFD-4BE8-8932-498ECCCB5A14}"/>
    <cellStyle name="Normal 126" xfId="587" xr:uid="{CDA24272-98FA-4711-8D22-D146E5CC3AD1}"/>
    <cellStyle name="Normal 127" xfId="588" xr:uid="{051C6EC7-09FB-421C-80B3-E3C442F28846}"/>
    <cellStyle name="Normal 128" xfId="589" xr:uid="{D85C554C-9B3A-4801-964A-6B84B744F7C6}"/>
    <cellStyle name="Normal 129" xfId="590" xr:uid="{E745D38E-0066-48DE-AC5A-9824A8F0D339}"/>
    <cellStyle name="Normal 13" xfId="15" xr:uid="{00000000-0005-0000-0000-000007000000}"/>
    <cellStyle name="Normal 13 2" xfId="105" xr:uid="{33E62ACF-E086-4158-9859-E3834E82AF4B}"/>
    <cellStyle name="Normal 13 2 2" xfId="475" xr:uid="{A7B6186D-B49D-463E-BF2C-419D46AAB997}"/>
    <cellStyle name="Normal 13 2 3" xfId="290" xr:uid="{EE247C02-DF16-4E8D-8AC3-9226A97A43AB}"/>
    <cellStyle name="Normal 13 3" xfId="386" xr:uid="{84195B8F-A005-42E7-AF34-CFCBC9388F3D}"/>
    <cellStyle name="Normal 13 4" xfId="201" xr:uid="{E603A250-AD79-4BAA-9D10-040E99046D04}"/>
    <cellStyle name="Normal 130" xfId="591" xr:uid="{6C59298D-9582-4570-8C61-D104B66D14E6}"/>
    <cellStyle name="Normal 14" xfId="16" xr:uid="{00000000-0005-0000-0000-000008000000}"/>
    <cellStyle name="Normal 14 2" xfId="106" xr:uid="{8F0DFBC1-99BA-44A4-B363-358EB4EEC504}"/>
    <cellStyle name="Normal 14 2 2" xfId="476" xr:uid="{9FD0E549-4956-46EF-9A69-E3B559B7DDAD}"/>
    <cellStyle name="Normal 14 2 3" xfId="291" xr:uid="{56D4042D-583E-4054-838B-80AFFD334D50}"/>
    <cellStyle name="Normal 14 3" xfId="387" xr:uid="{6FFF0493-6953-42DB-994E-7C9C236B8895}"/>
    <cellStyle name="Normal 14 4" xfId="202" xr:uid="{F3FE6B7F-6AD6-4050-A468-7BD6124C496F}"/>
    <cellStyle name="Normal 15" xfId="17" xr:uid="{00000000-0005-0000-0000-000009000000}"/>
    <cellStyle name="Normal 15 2" xfId="107" xr:uid="{D32BA42B-04D4-4B6A-84A5-B3FA453DEFEC}"/>
    <cellStyle name="Normal 15 2 2" xfId="477" xr:uid="{1A6811A8-3481-4396-963D-844A59CCE0FA}"/>
    <cellStyle name="Normal 15 2 3" xfId="292" xr:uid="{A4310B80-BB48-4BC3-AC12-86EF16B9F9B5}"/>
    <cellStyle name="Normal 15 3" xfId="388" xr:uid="{2A894886-7128-47CB-B334-DAE2D6779648}"/>
    <cellStyle name="Normal 15 4" xfId="203" xr:uid="{67D7AF4B-5F29-4B45-B303-D25FFB2B3428}"/>
    <cellStyle name="Normal 16" xfId="18" xr:uid="{00000000-0005-0000-0000-00000A000000}"/>
    <cellStyle name="Normal 16 2" xfId="108" xr:uid="{55BF8F4F-ED38-4AA9-BC80-1A347C70F759}"/>
    <cellStyle name="Normal 16 2 2" xfId="478" xr:uid="{9BC70656-87BD-4C99-8238-5795D76A674B}"/>
    <cellStyle name="Normal 16 2 3" xfId="293" xr:uid="{8D62D3BD-7510-452D-AF62-82426FCB3ED9}"/>
    <cellStyle name="Normal 16 3" xfId="389" xr:uid="{ABE8F52A-B5C8-4CBB-AFA0-DB4A9C00C3A4}"/>
    <cellStyle name="Normal 16 4" xfId="204" xr:uid="{A23038EC-753D-4EAC-A7FC-6981DA193B9F}"/>
    <cellStyle name="Normal 17" xfId="19" xr:uid="{00000000-0005-0000-0000-00000B000000}"/>
    <cellStyle name="Normal 17 2" xfId="109" xr:uid="{15188739-B6C0-4632-B13F-4A79158F0697}"/>
    <cellStyle name="Normal 17 2 2" xfId="479" xr:uid="{817C34D2-A5B8-40AB-93BE-04990061A676}"/>
    <cellStyle name="Normal 17 2 3" xfId="294" xr:uid="{F69B7ACD-7FED-4653-A0B4-CF281DA6A83B}"/>
    <cellStyle name="Normal 17 3" xfId="390" xr:uid="{9A03E959-C2E1-4694-B3B6-396D22FA0EB9}"/>
    <cellStyle name="Normal 17 4" xfId="205" xr:uid="{D0710FA2-B600-4C4A-9950-CF40A3C6975A}"/>
    <cellStyle name="Normal 18" xfId="20" xr:uid="{00000000-0005-0000-0000-00000C000000}"/>
    <cellStyle name="Normal 18 2" xfId="110" xr:uid="{97C90499-881A-4B3A-B399-11812DDFB56A}"/>
    <cellStyle name="Normal 18 2 2" xfId="480" xr:uid="{AA4F57C9-C221-4DED-88B0-F8AB399FA969}"/>
    <cellStyle name="Normal 18 2 3" xfId="295" xr:uid="{185BB483-B2BD-4A20-A5BD-CEDFFD2A207B}"/>
    <cellStyle name="Normal 18 3" xfId="391" xr:uid="{B258D7BD-E287-44C3-9BCE-7723AED953F4}"/>
    <cellStyle name="Normal 18 4" xfId="206" xr:uid="{F3863CA5-5D23-4097-BE1F-63F0E236938C}"/>
    <cellStyle name="Normal 19" xfId="21" xr:uid="{00000000-0005-0000-0000-00000D000000}"/>
    <cellStyle name="Normal 19 2" xfId="111" xr:uid="{F137AEA7-92FD-458D-BC33-73652CB3382F}"/>
    <cellStyle name="Normal 19 2 2" xfId="481" xr:uid="{A53600F7-7525-42E5-B842-837D678C2DA8}"/>
    <cellStyle name="Normal 19 2 3" xfId="296" xr:uid="{90290DCC-EB1A-4E83-AE6A-FC98B6F613C2}"/>
    <cellStyle name="Normal 19 3" xfId="392" xr:uid="{8F1FB662-C657-4ACA-BDFD-FBA0F0999454}"/>
    <cellStyle name="Normal 19 4" xfId="207" xr:uid="{540BE7B2-53D3-4436-8747-5DBA4DFDDAF2}"/>
    <cellStyle name="Normal 2" xfId="5" xr:uid="{00000000-0005-0000-0000-00000E000000}"/>
    <cellStyle name="Normal 2 2" xfId="95" xr:uid="{9ABB6F58-BA01-403A-95C6-3400651DAD6D}"/>
    <cellStyle name="Normal 2 2 2" xfId="465" xr:uid="{F65467B7-BE80-496B-96E3-4BA1F77D4C04}"/>
    <cellStyle name="Normal 2 2 3" xfId="280" xr:uid="{AE612614-38B9-44EC-9527-8BF7BFF44B40}"/>
    <cellStyle name="Normal 2 3" xfId="376" xr:uid="{14117122-3E40-494F-B527-A6C843505475}"/>
    <cellStyle name="Normal 2 4" xfId="191" xr:uid="{EDEFF573-1646-4FB4-843E-E27A4784A030}"/>
    <cellStyle name="Normal 20" xfId="22" xr:uid="{00000000-0005-0000-0000-00000F000000}"/>
    <cellStyle name="Normal 20 2" xfId="112" xr:uid="{C11DC3D5-B6B8-40D0-9CBD-E2750BE27DCB}"/>
    <cellStyle name="Normal 20 2 2" xfId="482" xr:uid="{36AEF8E5-D518-4A08-B4DA-D29E2C29815A}"/>
    <cellStyle name="Normal 20 2 3" xfId="297" xr:uid="{9BF5D5ED-AD57-4FAD-A862-D7D67B95D5E7}"/>
    <cellStyle name="Normal 20 3" xfId="393" xr:uid="{D49F3A02-2786-46B8-A30B-23C547669E49}"/>
    <cellStyle name="Normal 20 4" xfId="208" xr:uid="{820667AC-04CD-4E29-8667-A37702B7F8F2}"/>
    <cellStyle name="Normal 21" xfId="23" xr:uid="{00000000-0005-0000-0000-000010000000}"/>
    <cellStyle name="Normal 21 2" xfId="113" xr:uid="{3F16721C-844B-453D-A949-B67AF7498057}"/>
    <cellStyle name="Normal 21 2 2" xfId="483" xr:uid="{D8DA9443-02B4-4905-B0A5-1B1C6BDFE892}"/>
    <cellStyle name="Normal 21 2 3" xfId="298" xr:uid="{8F0ED681-F1DF-4CAE-A824-7EF51623BD53}"/>
    <cellStyle name="Normal 21 3" xfId="394" xr:uid="{B921AB3B-688E-444D-936F-D8FC122C00DA}"/>
    <cellStyle name="Normal 21 4" xfId="209" xr:uid="{4E232F59-B73F-487C-BA3A-31D273D1724E}"/>
    <cellStyle name="Normal 22" xfId="24" xr:uid="{00000000-0005-0000-0000-000011000000}"/>
    <cellStyle name="Normal 22 2" xfId="114" xr:uid="{90B8BEAC-54EC-454C-AB6B-34F83F527976}"/>
    <cellStyle name="Normal 22 2 2" xfId="484" xr:uid="{0CE8299A-565F-448A-A680-F3DF13AAF7AC}"/>
    <cellStyle name="Normal 22 2 3" xfId="299" xr:uid="{E4C2A7B6-3432-45C6-9689-1396BE0B69BC}"/>
    <cellStyle name="Normal 22 3" xfId="395" xr:uid="{67F47660-E1BC-4BC6-A4AF-4C70BCE7AD8C}"/>
    <cellStyle name="Normal 22 4" xfId="210" xr:uid="{C089A61F-A366-49E7-A7F3-3E3220558A55}"/>
    <cellStyle name="Normal 23" xfId="25" xr:uid="{00000000-0005-0000-0000-000012000000}"/>
    <cellStyle name="Normal 23 2" xfId="115" xr:uid="{78F77B9E-CE50-48A5-8A54-3BBE4D9B4982}"/>
    <cellStyle name="Normal 23 2 2" xfId="485" xr:uid="{22594C15-F1A4-443C-A66A-C64592F27E53}"/>
    <cellStyle name="Normal 23 2 3" xfId="300" xr:uid="{988A5E6A-6A17-44EE-9D38-635B7739EFA1}"/>
    <cellStyle name="Normal 23 3" xfId="396" xr:uid="{E2330A39-A8BC-4D83-AB2D-9D5273143781}"/>
    <cellStyle name="Normal 23 4" xfId="211" xr:uid="{AEC3EA08-6777-4B8D-B931-0F3E75CD1720}"/>
    <cellStyle name="Normal 24" xfId="26" xr:uid="{00000000-0005-0000-0000-000013000000}"/>
    <cellStyle name="Normal 24 2" xfId="116" xr:uid="{B6BBB546-742D-4D4A-99A3-4E76A24D0A81}"/>
    <cellStyle name="Normal 24 2 2" xfId="486" xr:uid="{75CD30B9-BC07-4657-8DB5-8C3B25E6517A}"/>
    <cellStyle name="Normal 24 2 3" xfId="301" xr:uid="{83EABE2D-AAD0-4284-A692-0C12AD56FE9E}"/>
    <cellStyle name="Normal 24 3" xfId="397" xr:uid="{F384CED5-D1C0-48AE-BA7C-92CB763D557B}"/>
    <cellStyle name="Normal 24 4" xfId="212" xr:uid="{2CE13496-463C-4B9D-B069-23998B744452}"/>
    <cellStyle name="Normal 25" xfId="27" xr:uid="{00000000-0005-0000-0000-000014000000}"/>
    <cellStyle name="Normal 25 2" xfId="117" xr:uid="{DCB2170A-7701-431A-BCB7-5938ACCE186B}"/>
    <cellStyle name="Normal 25 2 2" xfId="487" xr:uid="{F6166E8D-8C01-48A5-B033-1F82821C9161}"/>
    <cellStyle name="Normal 25 2 3" xfId="302" xr:uid="{1EBFB248-E73E-4B88-918C-4468C8385796}"/>
    <cellStyle name="Normal 25 3" xfId="398" xr:uid="{F32D0275-62E1-4F0D-8399-9D84B064E22B}"/>
    <cellStyle name="Normal 25 4" xfId="213" xr:uid="{3B553089-450C-465C-A931-18B2BC30AB3E}"/>
    <cellStyle name="Normal 26" xfId="28" xr:uid="{00000000-0005-0000-0000-000015000000}"/>
    <cellStyle name="Normal 26 2" xfId="118" xr:uid="{FA858FFE-1BE6-4328-9D9D-BF3FBD1832B5}"/>
    <cellStyle name="Normal 26 2 2" xfId="488" xr:uid="{B4C043AC-5108-434F-9342-A01AEC944442}"/>
    <cellStyle name="Normal 26 2 3" xfId="303" xr:uid="{5B6952C4-3447-4F5D-84CF-F67DCEBBE6E8}"/>
    <cellStyle name="Normal 26 3" xfId="399" xr:uid="{7B4BDC53-CB4C-46A0-B452-3570FEEF30A6}"/>
    <cellStyle name="Normal 26 4" xfId="214" xr:uid="{D20EAABE-37C3-4DBC-BA01-0C04FD6BFF49}"/>
    <cellStyle name="Normal 27" xfId="29" xr:uid="{00000000-0005-0000-0000-000016000000}"/>
    <cellStyle name="Normal 27 2" xfId="119" xr:uid="{28169F7A-8F94-47B1-9F86-0DD831F7D3B1}"/>
    <cellStyle name="Normal 27 2 2" xfId="489" xr:uid="{0C55C97A-216A-4683-8AAE-3EDD869373B1}"/>
    <cellStyle name="Normal 27 2 3" xfId="304" xr:uid="{285561B0-6BA2-4740-804A-4D6E20CC6E4C}"/>
    <cellStyle name="Normal 27 3" xfId="400" xr:uid="{8E374AA9-894F-45A7-9198-EB524FA179B2}"/>
    <cellStyle name="Normal 27 4" xfId="215" xr:uid="{EEBC558E-1A29-483C-B953-88D864A208D7}"/>
    <cellStyle name="Normal 28" xfId="30" xr:uid="{00000000-0005-0000-0000-000017000000}"/>
    <cellStyle name="Normal 28 2" xfId="120" xr:uid="{D3DE398D-123B-4B31-9E72-EFDA00F41C4F}"/>
    <cellStyle name="Normal 28 2 2" xfId="490" xr:uid="{637AF513-0643-4EC6-BBC0-C0382155FEA0}"/>
    <cellStyle name="Normal 28 2 3" xfId="305" xr:uid="{BFE350C6-58CC-4921-B966-6FECFB6CE5EA}"/>
    <cellStyle name="Normal 28 3" xfId="401" xr:uid="{ECB160EC-4B74-4084-A58E-A1848C8DBF68}"/>
    <cellStyle name="Normal 28 4" xfId="216" xr:uid="{9BB48A1C-CB87-4E1E-ABCF-15E37DE32DA1}"/>
    <cellStyle name="Normal 29" xfId="31" xr:uid="{00000000-0005-0000-0000-000018000000}"/>
    <cellStyle name="Normal 29 2" xfId="121" xr:uid="{EA1D44CA-3385-4DED-9EA5-E3FF409471FC}"/>
    <cellStyle name="Normal 29 2 2" xfId="491" xr:uid="{596DBFFE-FD0A-4331-A7C9-75CD15A3A7A6}"/>
    <cellStyle name="Normal 29 2 3" xfId="306" xr:uid="{8A418DFC-28EF-4C7D-BAD0-3FF157339A14}"/>
    <cellStyle name="Normal 29 3" xfId="402" xr:uid="{83FAD071-D0C9-4068-9D2B-33D5B0714EC0}"/>
    <cellStyle name="Normal 29 4" xfId="217" xr:uid="{CDD2937A-8A62-4AEE-874B-65005E80384B}"/>
    <cellStyle name="Normal 3" xfId="6" xr:uid="{00000000-0005-0000-0000-000019000000}"/>
    <cellStyle name="Normal 3 2" xfId="96" xr:uid="{5C6856C7-2F9D-491D-B747-9267C8F4E969}"/>
    <cellStyle name="Normal 3 2 2" xfId="466" xr:uid="{E2673CE4-F675-4072-B031-F678241E082E}"/>
    <cellStyle name="Normal 3 2 3" xfId="281" xr:uid="{E79E3E89-44F2-4952-96DB-3DADC6B4A483}"/>
    <cellStyle name="Normal 3 3" xfId="377" xr:uid="{42D3379F-2C8B-4123-B212-28E14C53558A}"/>
    <cellStyle name="Normal 3 4" xfId="192" xr:uid="{3A110DCD-2273-493F-8647-F75B7550BF15}"/>
    <cellStyle name="Normal 30" xfId="32" xr:uid="{00000000-0005-0000-0000-00001A000000}"/>
    <cellStyle name="Normal 30 2" xfId="122" xr:uid="{B5E56D09-0116-4FA5-A402-2AB9BC0E4B03}"/>
    <cellStyle name="Normal 30 2 2" xfId="492" xr:uid="{81BC7463-F33F-4D53-8896-3887CE5AACAB}"/>
    <cellStyle name="Normal 30 2 3" xfId="307" xr:uid="{742084AD-DCD0-49FE-AC61-4A57DEAD5C48}"/>
    <cellStyle name="Normal 30 3" xfId="403" xr:uid="{ECCA238A-24D0-4FCD-A359-8A26EDE07D4D}"/>
    <cellStyle name="Normal 30 4" xfId="218" xr:uid="{9FECA52A-1844-4B95-953C-64DF8833BBB6}"/>
    <cellStyle name="Normal 31" xfId="33" xr:uid="{00000000-0005-0000-0000-00001B000000}"/>
    <cellStyle name="Normal 31 2" xfId="123" xr:uid="{EEB84498-0C51-457E-8BAF-B1D79A6875C1}"/>
    <cellStyle name="Normal 31 2 2" xfId="493" xr:uid="{95CCAAEA-8F4B-4252-BCFC-ABFEDB78487D}"/>
    <cellStyle name="Normal 31 2 3" xfId="308" xr:uid="{E241D72D-F229-4B61-B03A-5AF0FC43AF4B}"/>
    <cellStyle name="Normal 31 3" xfId="404" xr:uid="{42A2CECE-12C5-4125-A89E-9FB166906FD7}"/>
    <cellStyle name="Normal 31 4" xfId="219" xr:uid="{F5A5BD9E-BBDA-4026-A605-56FE2981C621}"/>
    <cellStyle name="Normal 32" xfId="34" xr:uid="{00000000-0005-0000-0000-00001C000000}"/>
    <cellStyle name="Normal 32 2" xfId="124" xr:uid="{6C632055-39E9-4A85-816B-AE21C4216401}"/>
    <cellStyle name="Normal 32 2 2" xfId="494" xr:uid="{6A24FE5F-03AF-469C-97CA-EB662FEBBC25}"/>
    <cellStyle name="Normal 32 2 3" xfId="309" xr:uid="{772659BD-2ABE-43EF-BC91-B53CFAE4B8D3}"/>
    <cellStyle name="Normal 32 3" xfId="405" xr:uid="{36E4EE2F-651C-40CC-A557-0DE36D4A0AD3}"/>
    <cellStyle name="Normal 32 4" xfId="220" xr:uid="{21426AF8-81AF-4664-8F1D-0A9EDCC3B0D3}"/>
    <cellStyle name="Normal 33" xfId="35" xr:uid="{00000000-0005-0000-0000-00001D000000}"/>
    <cellStyle name="Normal 33 2" xfId="125" xr:uid="{C8293275-3BE8-4F44-8095-0F6002B2D7E8}"/>
    <cellStyle name="Normal 33 2 2" xfId="495" xr:uid="{AC00E922-905B-41C1-A16B-3FAFF7AEDE82}"/>
    <cellStyle name="Normal 33 2 3" xfId="310" xr:uid="{F2A90D91-DA65-4D14-BEE5-8EB45410D62B}"/>
    <cellStyle name="Normal 33 3" xfId="406" xr:uid="{D82B1CEC-CB5F-40B0-AF0C-AF79BD83A77A}"/>
    <cellStyle name="Normal 33 4" xfId="221" xr:uid="{9B83B484-C5B5-4F97-BC21-A51AC8D46D43}"/>
    <cellStyle name="Normal 34" xfId="36" xr:uid="{00000000-0005-0000-0000-00001E000000}"/>
    <cellStyle name="Normal 34 2" xfId="126" xr:uid="{20516F1D-BD03-4A45-AC39-97BD435AD997}"/>
    <cellStyle name="Normal 34 2 2" xfId="496" xr:uid="{7071F233-986A-4CF2-AEC4-04E96B9E32D0}"/>
    <cellStyle name="Normal 34 2 3" xfId="311" xr:uid="{99519DF3-C95A-4094-8395-1C78BABF2B3B}"/>
    <cellStyle name="Normal 34 3" xfId="407" xr:uid="{963FA8E9-A787-4EF2-8209-569DB7DFB0A7}"/>
    <cellStyle name="Normal 34 4" xfId="222" xr:uid="{EA9CD0B8-686E-468C-99FE-8563F54E0D9D}"/>
    <cellStyle name="Normal 35" xfId="37" xr:uid="{00000000-0005-0000-0000-00001F000000}"/>
    <cellStyle name="Normal 35 2" xfId="127" xr:uid="{AFCF89E2-B8EE-4FF3-91E0-A8C7E4B7FF43}"/>
    <cellStyle name="Normal 35 2 2" xfId="497" xr:uid="{DA8C1DE2-1008-4298-B50F-C28FC467E2AF}"/>
    <cellStyle name="Normal 35 2 3" xfId="312" xr:uid="{ED488C7D-302F-4730-89D8-3A930FC519E1}"/>
    <cellStyle name="Normal 35 3" xfId="408" xr:uid="{D901A034-1C7B-4DBC-9843-C3DD797EAA1E}"/>
    <cellStyle name="Normal 35 4" xfId="223" xr:uid="{A1536B60-76A0-4A8B-B859-4187E1C7A94A}"/>
    <cellStyle name="Normal 36" xfId="38" xr:uid="{00000000-0005-0000-0000-000020000000}"/>
    <cellStyle name="Normal 36 2" xfId="128" xr:uid="{52FE0C67-FB2D-4C8B-A69D-5DD3B3F0A0BF}"/>
    <cellStyle name="Normal 36 2 2" xfId="498" xr:uid="{EC7713ED-7B08-4286-B726-319598A0F2BF}"/>
    <cellStyle name="Normal 36 2 3" xfId="313" xr:uid="{5CA10118-8795-460B-934F-01094965EA00}"/>
    <cellStyle name="Normal 36 3" xfId="409" xr:uid="{7096E659-E696-444A-9300-F49568119F89}"/>
    <cellStyle name="Normal 36 4" xfId="224" xr:uid="{D656C0C6-D29C-4479-A451-E473A6F3E35F}"/>
    <cellStyle name="Normal 37" xfId="39" xr:uid="{00000000-0005-0000-0000-000021000000}"/>
    <cellStyle name="Normal 37 2" xfId="129" xr:uid="{8FC9D8FF-8977-42F8-B072-277C841994CE}"/>
    <cellStyle name="Normal 37 2 2" xfId="499" xr:uid="{D3CAEB37-1E7B-4DAA-8B3C-A046C9C2B990}"/>
    <cellStyle name="Normal 37 2 3" xfId="314" xr:uid="{B1E09EAB-B1C9-4B17-9C96-92C516E385B3}"/>
    <cellStyle name="Normal 37 3" xfId="410" xr:uid="{CFBE9C0F-82EB-466F-8157-84095E6AFFB7}"/>
    <cellStyle name="Normal 37 4" xfId="225" xr:uid="{437CFFF0-9A5B-4271-AF8B-DC101A5A682D}"/>
    <cellStyle name="Normal 38" xfId="40" xr:uid="{00000000-0005-0000-0000-000022000000}"/>
    <cellStyle name="Normal 38 2" xfId="130" xr:uid="{5D76FD20-8FF8-4667-A68B-32FF61AAF4C9}"/>
    <cellStyle name="Normal 38 2 2" xfId="500" xr:uid="{D697E9E5-F105-4C44-97A2-48800D1AC55B}"/>
    <cellStyle name="Normal 38 2 3" xfId="315" xr:uid="{46E23454-2C2F-4710-8756-116B15CCD936}"/>
    <cellStyle name="Normal 38 3" xfId="411" xr:uid="{B7404F93-4412-4310-B1C4-0BACFC637201}"/>
    <cellStyle name="Normal 38 4" xfId="226" xr:uid="{78CCD4FE-1B3D-4756-AB30-A03DE306610B}"/>
    <cellStyle name="Normal 39" xfId="41" xr:uid="{00000000-0005-0000-0000-000023000000}"/>
    <cellStyle name="Normal 39 2" xfId="131" xr:uid="{836DB71B-7D0C-4CE0-827F-FDB77E3C3199}"/>
    <cellStyle name="Normal 39 2 2" xfId="501" xr:uid="{C15A1493-67C1-4761-910B-01169D48E155}"/>
    <cellStyle name="Normal 39 2 3" xfId="316" xr:uid="{A0BE1443-5C3B-47DB-9F4B-05F4E97266D6}"/>
    <cellStyle name="Normal 39 3" xfId="412" xr:uid="{42FD432D-ABD4-4AC9-B9E7-C2F56DBDE566}"/>
    <cellStyle name="Normal 39 4" xfId="227" xr:uid="{B56C2F8E-6F8D-4976-9474-DA4ED9368E3B}"/>
    <cellStyle name="Normal 4" xfId="4" xr:uid="{00000000-0005-0000-0000-000024000000}"/>
    <cellStyle name="Normal 40" xfId="42" xr:uid="{00000000-0005-0000-0000-000025000000}"/>
    <cellStyle name="Normal 40 2" xfId="132" xr:uid="{567B8AC4-6F7E-43DD-845A-DAD3A70A0B45}"/>
    <cellStyle name="Normal 40 2 2" xfId="502" xr:uid="{0E93718B-963A-4EBC-ADBB-FF6372864949}"/>
    <cellStyle name="Normal 40 2 3" xfId="317" xr:uid="{EDC2CCBF-E7AF-4F2C-9684-07924B0D1F89}"/>
    <cellStyle name="Normal 40 3" xfId="413" xr:uid="{3821D2A5-E75C-4DE5-9BF9-789E49E81753}"/>
    <cellStyle name="Normal 40 4" xfId="228" xr:uid="{B41CFFA5-5392-4289-8C15-AC6A9B5411C7}"/>
    <cellStyle name="Normal 41" xfId="43" xr:uid="{00000000-0005-0000-0000-000026000000}"/>
    <cellStyle name="Normal 41 2" xfId="133" xr:uid="{DCD3B973-8B15-4352-9D5F-8B7AD102978B}"/>
    <cellStyle name="Normal 41 2 2" xfId="503" xr:uid="{425CA214-59BD-4FC5-8546-660B294176F6}"/>
    <cellStyle name="Normal 41 2 3" xfId="318" xr:uid="{9A71020D-F34B-4680-9288-D121C37C2C9D}"/>
    <cellStyle name="Normal 41 3" xfId="414" xr:uid="{65627EF9-9448-4AD6-BA28-37FC123C4751}"/>
    <cellStyle name="Normal 41 4" xfId="229" xr:uid="{F3F6F1FE-36B2-4E91-AE9B-EB7D30F50F93}"/>
    <cellStyle name="Normal 42" xfId="44" xr:uid="{00000000-0005-0000-0000-000027000000}"/>
    <cellStyle name="Normal 42 2" xfId="134" xr:uid="{F83F8FF1-0C04-483F-A767-8EE43B77F145}"/>
    <cellStyle name="Normal 42 2 2" xfId="504" xr:uid="{5004817B-2188-4A4D-97B7-2CE667EFABA2}"/>
    <cellStyle name="Normal 42 2 3" xfId="319" xr:uid="{9C721BDC-A305-44ED-88AA-0FBAAA1266BE}"/>
    <cellStyle name="Normal 42 3" xfId="415" xr:uid="{EE0EF5F3-1F7D-4B58-AA4A-C93494B4BC3B}"/>
    <cellStyle name="Normal 42 4" xfId="230" xr:uid="{2363B91D-409C-4015-B537-C335A3496890}"/>
    <cellStyle name="Normal 43" xfId="45" xr:uid="{00000000-0005-0000-0000-000028000000}"/>
    <cellStyle name="Normal 43 2" xfId="135" xr:uid="{80A3D0DA-4BDB-4B92-980C-7720041FF8D6}"/>
    <cellStyle name="Normal 43 2 2" xfId="505" xr:uid="{8420E60D-F74E-4F73-A940-BEB36E8D42EC}"/>
    <cellStyle name="Normal 43 2 3" xfId="320" xr:uid="{B93519EA-061A-48AF-BB6C-1AED64FCE401}"/>
    <cellStyle name="Normal 43 3" xfId="416" xr:uid="{5583D15D-5BCB-4D9C-8694-F8F79F6381C2}"/>
    <cellStyle name="Normal 43 4" xfId="231" xr:uid="{8580923B-290F-412B-9EF7-42690FC594BE}"/>
    <cellStyle name="Normal 44" xfId="46" xr:uid="{00000000-0005-0000-0000-000029000000}"/>
    <cellStyle name="Normal 44 2" xfId="136" xr:uid="{B5290E82-6552-421D-8C9A-8AAB3F9FA3E4}"/>
    <cellStyle name="Normal 44 2 2" xfId="506" xr:uid="{24961E85-A8B5-4A2A-AE44-7CA789976CEB}"/>
    <cellStyle name="Normal 44 2 3" xfId="321" xr:uid="{8229B60C-D375-4835-BF96-F9B38CD3D5D0}"/>
    <cellStyle name="Normal 44 3" xfId="417" xr:uid="{A41AF9A8-4A40-4F89-9A1C-1C651E9D61C7}"/>
    <cellStyle name="Normal 44 4" xfId="232" xr:uid="{479EEA91-881F-43DE-B098-BE94842A29DD}"/>
    <cellStyle name="Normal 45" xfId="47" xr:uid="{00000000-0005-0000-0000-00002A000000}"/>
    <cellStyle name="Normal 45 2" xfId="137" xr:uid="{B0111601-F403-4E42-B888-32F9E98B3E8A}"/>
    <cellStyle name="Normal 45 2 2" xfId="507" xr:uid="{BD98D9E0-94DF-401D-AB87-2C1BBE6DA2DC}"/>
    <cellStyle name="Normal 45 2 3" xfId="322" xr:uid="{9BD5141B-68FA-44FF-8643-7780D87496FA}"/>
    <cellStyle name="Normal 45 3" xfId="418" xr:uid="{1E15A254-2D17-4A50-B2FD-14457BA205F8}"/>
    <cellStyle name="Normal 45 4" xfId="233" xr:uid="{DF638BEC-B753-4F82-AA99-8A9ED59B0928}"/>
    <cellStyle name="Normal 46" xfId="48" xr:uid="{00000000-0005-0000-0000-00002B000000}"/>
    <cellStyle name="Normal 46 2" xfId="138" xr:uid="{22C5FBBB-D849-4FE3-8D32-30040EB8DA5D}"/>
    <cellStyle name="Normal 46 2 2" xfId="508" xr:uid="{7258D4EF-C584-4A78-88A1-49A3771943AA}"/>
    <cellStyle name="Normal 46 2 3" xfId="323" xr:uid="{277F4F0D-7552-407C-944A-542F93AFD6A4}"/>
    <cellStyle name="Normal 46 3" xfId="419" xr:uid="{481DCFFB-6697-4E71-A4D2-5D4191CF0BD4}"/>
    <cellStyle name="Normal 46 4" xfId="234" xr:uid="{B789CDB9-8B4B-4A09-8653-421D043BD693}"/>
    <cellStyle name="Normal 47" xfId="49" xr:uid="{00000000-0005-0000-0000-00002C000000}"/>
    <cellStyle name="Normal 47 2" xfId="139" xr:uid="{DD05CF3E-E373-4329-8923-2ACCD9E2418E}"/>
    <cellStyle name="Normal 47 2 2" xfId="509" xr:uid="{146FE68E-905C-453D-BE8A-2E33A065BF1A}"/>
    <cellStyle name="Normal 47 2 3" xfId="324" xr:uid="{67F66E9D-D996-490A-9E28-C1BB3D0D2D67}"/>
    <cellStyle name="Normal 47 3" xfId="420" xr:uid="{D192E6D4-BAEB-4EB2-B744-2BCFECAC0143}"/>
    <cellStyle name="Normal 47 4" xfId="235" xr:uid="{B678AF90-ED20-4253-96BC-38A1717CB9AC}"/>
    <cellStyle name="Normal 48" xfId="50" xr:uid="{00000000-0005-0000-0000-00002D000000}"/>
    <cellStyle name="Normal 48 2" xfId="140" xr:uid="{B8DF4F44-60EF-4EEB-B651-5BC96B175AAD}"/>
    <cellStyle name="Normal 48 2 2" xfId="510" xr:uid="{9CFCB25F-25C5-4CC5-9DBB-65FD54EAA2F3}"/>
    <cellStyle name="Normal 48 2 3" xfId="325" xr:uid="{553C7374-660E-440B-B17E-880721AB3D2D}"/>
    <cellStyle name="Normal 48 3" xfId="421" xr:uid="{60694F84-3B72-4FFD-A3E9-AA9FA58D054B}"/>
    <cellStyle name="Normal 48 4" xfId="236" xr:uid="{1C296849-7B24-496A-80E5-BE66E353ABFF}"/>
    <cellStyle name="Normal 49" xfId="51" xr:uid="{00000000-0005-0000-0000-00002E000000}"/>
    <cellStyle name="Normal 49 2" xfId="141" xr:uid="{E495BC5B-C608-4138-A548-1E39FCBBAC94}"/>
    <cellStyle name="Normal 49 2 2" xfId="511" xr:uid="{BBE08703-CA54-4BF7-8621-4FB48DA825C0}"/>
    <cellStyle name="Normal 49 2 3" xfId="326" xr:uid="{6B1CA829-0DA2-4A4C-9CC3-21DE61FDEF23}"/>
    <cellStyle name="Normal 49 3" xfId="422" xr:uid="{18511FCB-0150-4556-A9DA-E41564EB59EE}"/>
    <cellStyle name="Normal 49 4" xfId="237" xr:uid="{1E1BA08D-5E0E-40BE-902B-C8CC1F0C70AF}"/>
    <cellStyle name="Normal 5" xfId="7" xr:uid="{00000000-0005-0000-0000-00002F000000}"/>
    <cellStyle name="Normal 5 2" xfId="97" xr:uid="{22772B0E-1F86-4777-BA71-51022693123F}"/>
    <cellStyle name="Normal 5 2 2" xfId="467" xr:uid="{9121FBDD-1911-4F27-A9DC-D9C52D729695}"/>
    <cellStyle name="Normal 5 2 3" xfId="282" xr:uid="{B86F5C8A-42C8-4F24-98F7-5DE1B01CC92D}"/>
    <cellStyle name="Normal 5 3" xfId="378" xr:uid="{AD07665C-CC32-4560-92BB-F723903022EE}"/>
    <cellStyle name="Normal 5 4" xfId="193" xr:uid="{2968342D-154D-47B8-B1F5-B61C366647C2}"/>
    <cellStyle name="Normal 50" xfId="52" xr:uid="{00000000-0005-0000-0000-000030000000}"/>
    <cellStyle name="Normal 50 2" xfId="142" xr:uid="{323FCC34-5769-492A-B8BC-62B065965D26}"/>
    <cellStyle name="Normal 50 2 2" xfId="512" xr:uid="{48213EC6-5B7C-4EF0-9953-037BAA2C0FFD}"/>
    <cellStyle name="Normal 50 2 3" xfId="327" xr:uid="{A7DE270F-20CB-4367-B4A0-95E44F1D9682}"/>
    <cellStyle name="Normal 50 3" xfId="423" xr:uid="{72AA99F7-2772-4F14-8D67-338F96D6B976}"/>
    <cellStyle name="Normal 50 4" xfId="238" xr:uid="{7FC782E3-14F7-480C-9160-B93DE21A12A6}"/>
    <cellStyle name="Normal 51" xfId="53" xr:uid="{00000000-0005-0000-0000-000031000000}"/>
    <cellStyle name="Normal 51 2" xfId="143" xr:uid="{247AE186-2D6B-4F69-ADA2-C911AA5E3DD7}"/>
    <cellStyle name="Normal 51 2 2" xfId="513" xr:uid="{EEB078AF-295F-4A2B-8BB0-B0A6532B6A40}"/>
    <cellStyle name="Normal 51 2 3" xfId="328" xr:uid="{B4C32E5A-E9C2-42C9-8B00-209E9F1D1CF5}"/>
    <cellStyle name="Normal 51 3" xfId="424" xr:uid="{24E25272-C90B-43CB-8AFE-BD6DDE1B28F1}"/>
    <cellStyle name="Normal 51 4" xfId="239" xr:uid="{56F79491-351E-42E6-AAE4-8AE831E6FE5A}"/>
    <cellStyle name="Normal 52" xfId="54" xr:uid="{00000000-0005-0000-0000-000032000000}"/>
    <cellStyle name="Normal 52 2" xfId="144" xr:uid="{14738DC3-54B7-4B2C-87F0-27F5F2A82FBF}"/>
    <cellStyle name="Normal 52 2 2" xfId="514" xr:uid="{33BDD1B0-96A4-417C-9E74-C66D4F1E31DF}"/>
    <cellStyle name="Normal 52 2 3" xfId="329" xr:uid="{01D9AFE0-A407-436E-B05D-F4CD03D6B644}"/>
    <cellStyle name="Normal 52 3" xfId="425" xr:uid="{71AC0F88-D27D-40A5-862B-5326474EEC46}"/>
    <cellStyle name="Normal 52 4" xfId="240" xr:uid="{0F6894AE-F946-4ABF-BE41-B49285206365}"/>
    <cellStyle name="Normal 53" xfId="55" xr:uid="{00000000-0005-0000-0000-000033000000}"/>
    <cellStyle name="Normal 53 2" xfId="145" xr:uid="{B0EF7589-BCF5-4ABD-99F8-B60C5ACFBD2E}"/>
    <cellStyle name="Normal 53 2 2" xfId="515" xr:uid="{744F4C35-7160-4D76-B15C-1C05802D85A8}"/>
    <cellStyle name="Normal 53 2 3" xfId="330" xr:uid="{50EE09F1-65E5-4B01-9429-214A009B674E}"/>
    <cellStyle name="Normal 53 3" xfId="426" xr:uid="{91DD2609-9924-4AEC-94B9-13CAFD26929B}"/>
    <cellStyle name="Normal 53 4" xfId="241" xr:uid="{C4DB82F0-2459-4EF1-BB77-26E30C50D7C9}"/>
    <cellStyle name="Normal 54" xfId="56" xr:uid="{00000000-0005-0000-0000-000034000000}"/>
    <cellStyle name="Normal 54 2" xfId="146" xr:uid="{CE4AABEA-8293-4384-80B7-D0BB9F30245C}"/>
    <cellStyle name="Normal 54 2 2" xfId="516" xr:uid="{76B0B45B-58FD-42C6-BE3E-F33701D3EAE3}"/>
    <cellStyle name="Normal 54 2 3" xfId="331" xr:uid="{72472559-C4D6-41DA-87FB-058F66D64DAF}"/>
    <cellStyle name="Normal 54 3" xfId="427" xr:uid="{E924BC14-A497-42E6-AF0E-FE1BB4470C8A}"/>
    <cellStyle name="Normal 54 4" xfId="242" xr:uid="{D4A7B689-784B-462D-B72A-B1DB01F42AF9}"/>
    <cellStyle name="Normal 55" xfId="57" xr:uid="{00000000-0005-0000-0000-000035000000}"/>
    <cellStyle name="Normal 55 2" xfId="147" xr:uid="{3CA0E30F-F704-4B21-A4E7-53B1C05DD047}"/>
    <cellStyle name="Normal 55 2 2" xfId="517" xr:uid="{B8E6F518-358F-4B4D-AA02-8A37613517D6}"/>
    <cellStyle name="Normal 55 2 3" xfId="332" xr:uid="{FB2279A0-CF45-4417-B5E3-0A0B7D8512D8}"/>
    <cellStyle name="Normal 55 3" xfId="428" xr:uid="{B8F8A2D8-F498-4E31-BEDF-4353E163F302}"/>
    <cellStyle name="Normal 55 4" xfId="243" xr:uid="{C4F64ABB-F584-4C03-B814-1AC73F606B06}"/>
    <cellStyle name="Normal 56" xfId="58" xr:uid="{00000000-0005-0000-0000-000036000000}"/>
    <cellStyle name="Normal 56 2" xfId="148" xr:uid="{550B321E-82BF-43F6-9EBC-5FC0C1AF4B1E}"/>
    <cellStyle name="Normal 56 2 2" xfId="518" xr:uid="{8508D380-4CFC-4A0E-A597-565A4CD7678A}"/>
    <cellStyle name="Normal 56 2 3" xfId="333" xr:uid="{F0CBD412-01DA-4402-A3DC-0B5BD49ED2BB}"/>
    <cellStyle name="Normal 56 3" xfId="429" xr:uid="{FD632760-C029-4111-A1C6-AF035E726865}"/>
    <cellStyle name="Normal 56 4" xfId="244" xr:uid="{09558743-3491-45EA-94B2-6FD2FB0762FC}"/>
    <cellStyle name="Normal 57" xfId="59" xr:uid="{00000000-0005-0000-0000-000037000000}"/>
    <cellStyle name="Normal 57 2" xfId="149" xr:uid="{A878AD8D-3579-43EE-B056-AF62F7740E90}"/>
    <cellStyle name="Normal 57 2 2" xfId="519" xr:uid="{BE5B7D6D-D2BE-4C2B-86D0-780354BEB281}"/>
    <cellStyle name="Normal 57 2 3" xfId="334" xr:uid="{7FDE613A-5E5A-402E-AB10-BC39066E4B56}"/>
    <cellStyle name="Normal 57 3" xfId="430" xr:uid="{269551FD-6CEE-40DD-A5A6-6CC0BA20BC32}"/>
    <cellStyle name="Normal 57 4" xfId="245" xr:uid="{E700603E-2EDD-4911-AD91-88653486EC21}"/>
    <cellStyle name="Normal 58" xfId="60" xr:uid="{00000000-0005-0000-0000-000038000000}"/>
    <cellStyle name="Normal 58 2" xfId="150" xr:uid="{5AED350B-5F8C-443C-BA36-320CBEB44B62}"/>
    <cellStyle name="Normal 58 2 2" xfId="520" xr:uid="{E79971D7-8A6B-465F-8073-2062867CB938}"/>
    <cellStyle name="Normal 58 2 3" xfId="335" xr:uid="{FC799A62-125C-48EA-BD56-931805DA3AB1}"/>
    <cellStyle name="Normal 58 3" xfId="431" xr:uid="{1F907333-ACFA-4C4B-80B0-9B351E082634}"/>
    <cellStyle name="Normal 58 4" xfId="246" xr:uid="{59B8EEFA-3A4D-4E2E-B8A1-5FB7DA7D4454}"/>
    <cellStyle name="Normal 59" xfId="61" xr:uid="{00000000-0005-0000-0000-000039000000}"/>
    <cellStyle name="Normal 59 2" xfId="151" xr:uid="{4E5D83F9-2C9D-4696-8A7C-46290B8F5D5B}"/>
    <cellStyle name="Normal 59 2 2" xfId="521" xr:uid="{0B6272F9-B1E8-45D7-8147-C6776946E3AB}"/>
    <cellStyle name="Normal 59 2 3" xfId="336" xr:uid="{8909CC6C-EC05-4F13-9BBB-946400183582}"/>
    <cellStyle name="Normal 59 3" xfId="432" xr:uid="{8FF313A4-4EA7-4F75-9066-D3480D383DB2}"/>
    <cellStyle name="Normal 59 4" xfId="247" xr:uid="{F4EB3DF2-D4F2-41BA-A1CA-074AA3004931}"/>
    <cellStyle name="Normal 6" xfId="8" xr:uid="{00000000-0005-0000-0000-00003A000000}"/>
    <cellStyle name="Normal 6 2" xfId="98" xr:uid="{AFA989BE-275E-4395-A67B-BFED41D66A48}"/>
    <cellStyle name="Normal 6 2 2" xfId="468" xr:uid="{22D5CA08-1FF8-45BC-B234-6F0A80674704}"/>
    <cellStyle name="Normal 6 2 3" xfId="283" xr:uid="{7211683F-022D-45D5-A69D-72C675826F35}"/>
    <cellStyle name="Normal 6 3" xfId="379" xr:uid="{2561DF11-4C0A-42C0-8761-400B6FAA0BEB}"/>
    <cellStyle name="Normal 6 4" xfId="194" xr:uid="{E27FDF5D-6EB9-4210-BB89-CC4408E5EB05}"/>
    <cellStyle name="Normal 60" xfId="62" xr:uid="{00000000-0005-0000-0000-00003B000000}"/>
    <cellStyle name="Normal 60 2" xfId="152" xr:uid="{D15EB7B5-6AFB-4D0C-A211-9A0BB2B57ECD}"/>
    <cellStyle name="Normal 60 2 2" xfId="522" xr:uid="{31295BBE-2E5E-4B9C-A30B-535F21961C42}"/>
    <cellStyle name="Normal 60 2 3" xfId="337" xr:uid="{45EDC031-58D9-4557-8D96-D33C960F5145}"/>
    <cellStyle name="Normal 60 3" xfId="433" xr:uid="{319E013A-EBF1-4DAC-81DE-EE39BC7F047F}"/>
    <cellStyle name="Normal 60 4" xfId="248" xr:uid="{588B4829-319C-4391-8C49-01329008E594}"/>
    <cellStyle name="Normal 61" xfId="63" xr:uid="{00000000-0005-0000-0000-00003C000000}"/>
    <cellStyle name="Normal 61 2" xfId="153" xr:uid="{8D4DA945-CE7E-40EC-A200-214341C9639C}"/>
    <cellStyle name="Normal 61 2 2" xfId="523" xr:uid="{42F057AE-977C-4ABC-84E4-06C9C0D3CE7F}"/>
    <cellStyle name="Normal 61 2 3" xfId="338" xr:uid="{B345C89E-F457-4802-93FE-1F97831AD84A}"/>
    <cellStyle name="Normal 61 3" xfId="434" xr:uid="{C8776BAA-03C5-42E0-9360-D8B5E58DD74C}"/>
    <cellStyle name="Normal 61 4" xfId="249" xr:uid="{F1C51056-6109-430D-9FF4-CBB87B265D4E}"/>
    <cellStyle name="Normal 62" xfId="64" xr:uid="{00000000-0005-0000-0000-00003D000000}"/>
    <cellStyle name="Normal 62 2" xfId="154" xr:uid="{5097F029-78CB-40ED-BF1E-EC4D7CE2427A}"/>
    <cellStyle name="Normal 62 2 2" xfId="524" xr:uid="{62822C3B-1C90-47CF-88F1-3F458AC841FB}"/>
    <cellStyle name="Normal 62 2 3" xfId="339" xr:uid="{41BD0AB7-D3EA-45AD-9941-AC538DF58390}"/>
    <cellStyle name="Normal 62 3" xfId="435" xr:uid="{7344CB90-56B2-42F1-A8FD-4D5EF570D7C4}"/>
    <cellStyle name="Normal 62 4" xfId="250" xr:uid="{D33C50F4-FF99-438D-A773-59110B13127D}"/>
    <cellStyle name="Normal 63" xfId="65" xr:uid="{00000000-0005-0000-0000-00003E000000}"/>
    <cellStyle name="Normal 63 2" xfId="155" xr:uid="{5FCC69EA-460B-41B4-B6F1-120C3C23D7FD}"/>
    <cellStyle name="Normal 63 2 2" xfId="525" xr:uid="{F257E175-D12D-4E26-ACBF-1711DE7B330E}"/>
    <cellStyle name="Normal 63 2 3" xfId="340" xr:uid="{5C534249-477B-4CF5-BC78-34EFF0ACFD53}"/>
    <cellStyle name="Normal 63 3" xfId="436" xr:uid="{E7FD911E-BFB8-4C80-9E54-AF77206E6099}"/>
    <cellStyle name="Normal 63 4" xfId="251" xr:uid="{C87DD60D-FD71-4F6E-BCAE-8668FEB3AF4B}"/>
    <cellStyle name="Normal 64" xfId="66" xr:uid="{00000000-0005-0000-0000-00003F000000}"/>
    <cellStyle name="Normal 64 2" xfId="156" xr:uid="{026A812E-67A7-4A78-8133-5B8BA059E8E4}"/>
    <cellStyle name="Normal 64 2 2" xfId="526" xr:uid="{AE8A2EDC-5D6F-4211-A150-56596145A439}"/>
    <cellStyle name="Normal 64 2 3" xfId="341" xr:uid="{27EB4829-FAF6-4ECF-ADAC-ACB1964E82F9}"/>
    <cellStyle name="Normal 64 3" xfId="437" xr:uid="{AC505167-14B3-4B69-BBD9-80AB7FC104F8}"/>
    <cellStyle name="Normal 64 4" xfId="252" xr:uid="{041A3FFE-5E24-425F-ACF8-713FAFDF8B9B}"/>
    <cellStyle name="Normal 65" xfId="67" xr:uid="{00000000-0005-0000-0000-000040000000}"/>
    <cellStyle name="Normal 65 2" xfId="157" xr:uid="{F90DC727-356F-42DD-8284-9FA67C892C50}"/>
    <cellStyle name="Normal 65 2 2" xfId="527" xr:uid="{79718CEA-6944-4AE5-92EA-0CEE57CCCCF4}"/>
    <cellStyle name="Normal 65 2 3" xfId="342" xr:uid="{7A25CCE3-3826-45CD-BC68-F5611B49036B}"/>
    <cellStyle name="Normal 65 3" xfId="438" xr:uid="{A835D6DF-7A4B-4999-9FCA-F7FD90D02ADE}"/>
    <cellStyle name="Normal 65 4" xfId="253" xr:uid="{0776B7F8-35EF-42A6-B53A-4C4E51CB2F1E}"/>
    <cellStyle name="Normal 66" xfId="68" xr:uid="{00000000-0005-0000-0000-000041000000}"/>
    <cellStyle name="Normal 66 2" xfId="158" xr:uid="{000AF2B3-9075-4D74-8D29-A56561BCFA3F}"/>
    <cellStyle name="Normal 66 2 2" xfId="528" xr:uid="{A6FB1250-4B39-4C99-B084-37384F017018}"/>
    <cellStyle name="Normal 66 2 3" xfId="343" xr:uid="{E829A6BC-5F3B-438E-8E5D-280EF19C61F5}"/>
    <cellStyle name="Normal 66 3" xfId="439" xr:uid="{BA9BEB10-8F23-406D-8C63-522DD9ECC97B}"/>
    <cellStyle name="Normal 66 4" xfId="254" xr:uid="{EC366A9A-1871-40DD-A0AC-03E0E06DA2CB}"/>
    <cellStyle name="Normal 67" xfId="69" xr:uid="{00000000-0005-0000-0000-000042000000}"/>
    <cellStyle name="Normal 67 2" xfId="159" xr:uid="{2B0F5A76-C1B3-4EE5-8146-D7BDAE49C95B}"/>
    <cellStyle name="Normal 67 2 2" xfId="529" xr:uid="{3E74892F-18F5-4C3D-81C8-EBB4BED3531C}"/>
    <cellStyle name="Normal 67 2 3" xfId="344" xr:uid="{76CD6556-157E-40C8-AD7F-5C25EFF77574}"/>
    <cellStyle name="Normal 67 3" xfId="440" xr:uid="{C2F7AEF2-EFF8-4CD4-8970-8A0F0DDFA62A}"/>
    <cellStyle name="Normal 67 4" xfId="255" xr:uid="{034CA193-55EE-4D99-ADD1-2C787D589ECB}"/>
    <cellStyle name="Normal 68" xfId="70" xr:uid="{00000000-0005-0000-0000-000043000000}"/>
    <cellStyle name="Normal 68 2" xfId="160" xr:uid="{D25DCF2B-7509-4DF3-BA90-2336F7F72C3B}"/>
    <cellStyle name="Normal 68 2 2" xfId="530" xr:uid="{7D206F84-739B-4C2D-8D4D-F7288D1514B4}"/>
    <cellStyle name="Normal 68 2 3" xfId="345" xr:uid="{24045A51-233B-4761-8197-A1F625B64556}"/>
    <cellStyle name="Normal 68 3" xfId="441" xr:uid="{DABF3669-2DAC-4210-B6E2-D98CA5EB948C}"/>
    <cellStyle name="Normal 68 4" xfId="256" xr:uid="{2CD15C22-BC6E-47A6-B2CF-AE4255555A7F}"/>
    <cellStyle name="Normal 69" xfId="72" xr:uid="{00000000-0005-0000-0000-000044000000}"/>
    <cellStyle name="Normal 69 2" xfId="161" xr:uid="{F05EB190-65BD-48EC-97A2-8896E55B2A7F}"/>
    <cellStyle name="Normal 69 2 2" xfId="531" xr:uid="{A2906EF6-64C7-4AAE-A61D-48CEFD7299E5}"/>
    <cellStyle name="Normal 69 2 3" xfId="346" xr:uid="{68158F2F-D8D7-466A-AD4E-0B10C497DA31}"/>
    <cellStyle name="Normal 69 3" xfId="442" xr:uid="{4829625C-2B42-4CF3-93A0-0B457D90A373}"/>
    <cellStyle name="Normal 69 4" xfId="257" xr:uid="{6934CEDB-FDF2-40A3-85E5-48E89AC5A6AF}"/>
    <cellStyle name="Normal 7" xfId="9" xr:uid="{00000000-0005-0000-0000-000045000000}"/>
    <cellStyle name="Normal 7 2" xfId="99" xr:uid="{57BE63E4-76E8-409B-903E-F953EB066B7C}"/>
    <cellStyle name="Normal 7 2 2" xfId="469" xr:uid="{7C0F4969-FEA2-49DA-9256-510258DF4744}"/>
    <cellStyle name="Normal 7 2 3" xfId="284" xr:uid="{386A9032-19B7-4324-8395-30DC416F38A0}"/>
    <cellStyle name="Normal 7 3" xfId="380" xr:uid="{C52F6261-8B24-40AA-B35D-7E7E554BAFC4}"/>
    <cellStyle name="Normal 7 4" xfId="195" xr:uid="{180C861A-6594-4156-8FE9-399E5E7CF6F7}"/>
    <cellStyle name="Normal 70" xfId="73" xr:uid="{00000000-0005-0000-0000-000046000000}"/>
    <cellStyle name="Normal 70 2" xfId="162" xr:uid="{5F9D49B3-CE32-45F1-ACBA-55EC370B87D1}"/>
    <cellStyle name="Normal 70 2 2" xfId="532" xr:uid="{3F750C69-13B3-4B39-B335-3C9E41F629EB}"/>
    <cellStyle name="Normal 70 2 3" xfId="347" xr:uid="{06F232B6-1206-4F7E-9C69-81C6825F4B18}"/>
    <cellStyle name="Normal 70 3" xfId="443" xr:uid="{59EB4215-A582-4BD4-9E25-1DD7775E1EAC}"/>
    <cellStyle name="Normal 70 4" xfId="258" xr:uid="{C5990284-AF8A-4452-8E42-4E55B3DF9593}"/>
    <cellStyle name="Normal 71" xfId="74" xr:uid="{17C2E9FC-1DB1-4A30-92AA-4AC242ABF376}"/>
    <cellStyle name="Normal 71 2" xfId="163" xr:uid="{F460AB50-FA94-4613-BC6F-027CB25D584D}"/>
    <cellStyle name="Normal 71 2 2" xfId="533" xr:uid="{38526743-CB92-404A-99BD-831A89F68C39}"/>
    <cellStyle name="Normal 71 2 3" xfId="348" xr:uid="{FA3BA3B9-93DB-4A99-BBCE-38C8AA618053}"/>
    <cellStyle name="Normal 71 3" xfId="444" xr:uid="{962BB95F-61EB-46D7-AAF1-185F7F4FC2D7}"/>
    <cellStyle name="Normal 71 4" xfId="259" xr:uid="{0B2C7F3B-5DE2-4915-AE1A-4D243D6D0E17}"/>
    <cellStyle name="Normal 72" xfId="75" xr:uid="{CC5E7D65-64CE-46CE-AD54-E7AC85FDED06}"/>
    <cellStyle name="Normal 72 2" xfId="164" xr:uid="{4E93B3C2-9182-46DF-8BD2-9E50AE348A11}"/>
    <cellStyle name="Normal 72 2 2" xfId="534" xr:uid="{89AE11BB-FBEC-4AC9-A369-BB7F503E9F34}"/>
    <cellStyle name="Normal 72 2 3" xfId="349" xr:uid="{F25D11D9-47F0-41A6-898C-32B4C0356692}"/>
    <cellStyle name="Normal 72 3" xfId="445" xr:uid="{F6F86EEA-10D2-45F6-B148-992BB71C7FD4}"/>
    <cellStyle name="Normal 72 4" xfId="260" xr:uid="{EAF906F4-9DAA-4098-AE92-A4CCBFAF4145}"/>
    <cellStyle name="Normal 73" xfId="76" xr:uid="{6CBE0C48-6047-47E9-AC44-57BC2ABEF151}"/>
    <cellStyle name="Normal 73 2" xfId="165" xr:uid="{402D6BA9-DA93-4166-B115-E994E8720E33}"/>
    <cellStyle name="Normal 73 2 2" xfId="535" xr:uid="{44D22926-1BB3-4ADD-B54A-7F5FAB0E06DF}"/>
    <cellStyle name="Normal 73 2 3" xfId="350" xr:uid="{32ADFFA1-0915-48C4-925D-FECEAACED526}"/>
    <cellStyle name="Normal 73 3" xfId="446" xr:uid="{8E75ECA8-0B92-49D8-88D7-AA926A032293}"/>
    <cellStyle name="Normal 73 4" xfId="261" xr:uid="{A401774D-CC6A-4FFC-8DA0-6C53DB3CE1AE}"/>
    <cellStyle name="Normal 74" xfId="77" xr:uid="{203E2205-FC26-4273-AD00-3335452E3F82}"/>
    <cellStyle name="Normal 74 2" xfId="166" xr:uid="{F2EEE631-8D3C-448A-ADF7-6E2EDCBDE397}"/>
    <cellStyle name="Normal 74 2 2" xfId="536" xr:uid="{F7502B9D-6145-4CEB-BA07-D438843F95DD}"/>
    <cellStyle name="Normal 74 2 3" xfId="351" xr:uid="{A7BF1339-AF70-4401-929D-20E5DBED1FBB}"/>
    <cellStyle name="Normal 74 3" xfId="447" xr:uid="{5DD6C515-AAAA-40CA-BD6F-8EC13DBF9A5D}"/>
    <cellStyle name="Normal 74 4" xfId="262" xr:uid="{7E2D2156-DF4A-4FE1-BBFD-DC4752540F52}"/>
    <cellStyle name="Normal 75" xfId="78" xr:uid="{B75475F4-2DC2-4FC4-B88B-D67ABCFFFBA6}"/>
    <cellStyle name="Normal 75 2" xfId="167" xr:uid="{B4489996-DD3E-4739-B69D-B26F10429A83}"/>
    <cellStyle name="Normal 75 2 2" xfId="537" xr:uid="{A3BE67F1-C8C7-4BF1-ADFE-A42C8115A156}"/>
    <cellStyle name="Normal 75 2 3" xfId="352" xr:uid="{B3D8FE9B-2679-4E5B-BD1A-5D46E16706C6}"/>
    <cellStyle name="Normal 75 3" xfId="448" xr:uid="{BAD0929F-A25A-4FC9-914A-26559B96330A}"/>
    <cellStyle name="Normal 75 4" xfId="263" xr:uid="{E3CF1B53-335D-412E-A937-47592BA703C2}"/>
    <cellStyle name="Normal 76" xfId="79" xr:uid="{35903059-3720-4603-B23F-B2AFB348EC5D}"/>
    <cellStyle name="Normal 76 2" xfId="168" xr:uid="{8F3EC59C-62C6-4F1F-BF0D-C638ED748B40}"/>
    <cellStyle name="Normal 76 2 2" xfId="538" xr:uid="{6A426B45-1003-40CC-A545-AB6F7D44F5F6}"/>
    <cellStyle name="Normal 76 2 3" xfId="353" xr:uid="{3F73CF67-8EBB-40D6-93BC-10D36A133456}"/>
    <cellStyle name="Normal 76 3" xfId="449" xr:uid="{8B2FB25F-F039-4D79-AFAB-63E582977F39}"/>
    <cellStyle name="Normal 76 4" xfId="264" xr:uid="{09A7C5EB-05C9-433C-BF33-5418E06208A8}"/>
    <cellStyle name="Normal 77" xfId="80" xr:uid="{793989E8-6990-4E81-B48A-09E24A65DDEC}"/>
    <cellStyle name="Normal 77 2" xfId="169" xr:uid="{72601364-27DC-4B26-9163-07B57F9FECE2}"/>
    <cellStyle name="Normal 77 2 2" xfId="539" xr:uid="{5577F00F-A0A6-463A-A4A6-9EFD35DECD82}"/>
    <cellStyle name="Normal 77 2 3" xfId="354" xr:uid="{EB277EB1-8E25-4678-AD94-28C7E9C9BE04}"/>
    <cellStyle name="Normal 77 3" xfId="450" xr:uid="{92DE9C77-AB41-4F38-A09D-1D229681DC3A}"/>
    <cellStyle name="Normal 77 4" xfId="265" xr:uid="{76480496-2AE5-4745-9FB8-4788DEF94429}"/>
    <cellStyle name="Normal 78" xfId="81" xr:uid="{08C5020E-5590-438F-8601-6D849F6B6CD6}"/>
    <cellStyle name="Normal 78 2" xfId="170" xr:uid="{41281616-781A-468F-8D8D-CC877A67DCFC}"/>
    <cellStyle name="Normal 78 2 2" xfId="540" xr:uid="{BF5F5F3B-59B9-4F66-A8F0-F4981C3DF676}"/>
    <cellStyle name="Normal 78 2 3" xfId="355" xr:uid="{663EAD72-6898-4161-AF99-AF070AF49D6A}"/>
    <cellStyle name="Normal 78 3" xfId="451" xr:uid="{88A2DD54-5290-44FE-A281-4E6A6A5DFEC5}"/>
    <cellStyle name="Normal 78 4" xfId="266" xr:uid="{1DFF56EE-CE3B-474F-8295-D5900B82324A}"/>
    <cellStyle name="Normal 79" xfId="82" xr:uid="{147152D5-FF3E-4A75-87BE-CE9D7727B047}"/>
    <cellStyle name="Normal 79 2" xfId="171" xr:uid="{4F59F2E8-524C-448F-AEFB-B1575A673EA5}"/>
    <cellStyle name="Normal 79 2 2" xfId="541" xr:uid="{B0A4BE02-3B90-4DDB-B12A-0C9274252FF5}"/>
    <cellStyle name="Normal 79 2 3" xfId="356" xr:uid="{8FFC98A5-ED94-4340-BF4C-6226268E4F14}"/>
    <cellStyle name="Normal 79 3" xfId="452" xr:uid="{5D0AD965-4B9E-4714-BCB1-EF822B50B420}"/>
    <cellStyle name="Normal 79 4" xfId="267" xr:uid="{6CE442CE-D394-4626-8DB2-8C1D9516FE0E}"/>
    <cellStyle name="Normal 8" xfId="10" xr:uid="{00000000-0005-0000-0000-000047000000}"/>
    <cellStyle name="Normal 8 2" xfId="100" xr:uid="{3536162E-1B5D-4617-9939-006D540CEA83}"/>
    <cellStyle name="Normal 8 2 2" xfId="470" xr:uid="{33F2FF2C-593C-47C4-98D5-A9B93C5A99F7}"/>
    <cellStyle name="Normal 8 2 3" xfId="285" xr:uid="{D818F4FB-5F90-4E8F-A2EB-BD6E0553AC80}"/>
    <cellStyle name="Normal 8 3" xfId="381" xr:uid="{6F7F7A1C-6DAD-4A58-8EB8-78A6F91734DA}"/>
    <cellStyle name="Normal 8 4" xfId="196" xr:uid="{2A35A754-5FB3-4DE6-8A13-2EAB38D7EDD3}"/>
    <cellStyle name="Normal 80" xfId="83" xr:uid="{5DFE5048-64FE-4445-949E-44510C47316A}"/>
    <cellStyle name="Normal 80 2" xfId="172" xr:uid="{3E961654-D21A-450B-82A4-09B672B06AF1}"/>
    <cellStyle name="Normal 80 2 2" xfId="542" xr:uid="{31F8BECF-E935-4F3C-944F-DF0835BF9D7D}"/>
    <cellStyle name="Normal 80 2 3" xfId="357" xr:uid="{D890F833-F3D8-42EA-8970-A502975F1681}"/>
    <cellStyle name="Normal 80 3" xfId="453" xr:uid="{B0124571-81EE-4A77-A3A5-31A9CB4ED205}"/>
    <cellStyle name="Normal 80 4" xfId="268" xr:uid="{EBEFC681-2EF4-4A8C-8BBF-88D57CA070FE}"/>
    <cellStyle name="Normal 81" xfId="84" xr:uid="{AC7C5AE3-4DB8-4FC2-BC8B-1016AA25F9E7}"/>
    <cellStyle name="Normal 81 2" xfId="173" xr:uid="{8E54C1BC-8B60-4323-AC75-DB896D595D9F}"/>
    <cellStyle name="Normal 81 2 2" xfId="543" xr:uid="{810EB23B-F7BA-4178-9D16-88BFBD125718}"/>
    <cellStyle name="Normal 81 2 3" xfId="358" xr:uid="{31C239FE-921F-40A8-B55B-8F3C1AC4BD9C}"/>
    <cellStyle name="Normal 81 3" xfId="454" xr:uid="{7A0AE901-B3D8-462A-8503-3A7E0F424B00}"/>
    <cellStyle name="Normal 81 4" xfId="269" xr:uid="{A136C721-7810-4462-8A72-6FFD28B77F89}"/>
    <cellStyle name="Normal 82" xfId="85" xr:uid="{40AF3036-9FF0-4386-A605-9EAD3557893D}"/>
    <cellStyle name="Normal 82 2" xfId="174" xr:uid="{488CCCD9-DBCD-46AE-A962-6AD647212D1C}"/>
    <cellStyle name="Normal 82 2 2" xfId="544" xr:uid="{4D0D8F7E-E01F-4AD1-BCCD-6031C0C3E272}"/>
    <cellStyle name="Normal 82 2 3" xfId="359" xr:uid="{43C38B56-0F44-4B83-80C8-2578E5130913}"/>
    <cellStyle name="Normal 82 3" xfId="455" xr:uid="{DAE1DFE2-BBF4-4E6F-9CCE-72E9FF170629}"/>
    <cellStyle name="Normal 82 4" xfId="270" xr:uid="{325451EA-5574-4513-B05D-D914C8720768}"/>
    <cellStyle name="Normal 83" xfId="86" xr:uid="{AE8A8DC1-5080-4C18-A740-27720C93DF4B}"/>
    <cellStyle name="Normal 83 2" xfId="175" xr:uid="{DA49CBE5-AE53-4BB3-93F3-72E657B73FBC}"/>
    <cellStyle name="Normal 83 2 2" xfId="545" xr:uid="{C44B4653-8427-4F2E-A26C-7A62D798B7E3}"/>
    <cellStyle name="Normal 83 2 3" xfId="360" xr:uid="{C041399A-FB29-4955-B901-F6457366D1CF}"/>
    <cellStyle name="Normal 83 3" xfId="456" xr:uid="{4E9D0335-6313-4843-954C-95026C0C7A58}"/>
    <cellStyle name="Normal 83 4" xfId="271" xr:uid="{997E4505-E247-4B56-A1B0-B19185D766A9}"/>
    <cellStyle name="Normal 84" xfId="87" xr:uid="{4C1CDCC1-8393-42B0-8B88-28DC6A4A18D5}"/>
    <cellStyle name="Normal 84 2" xfId="176" xr:uid="{4A63EDFC-712A-49BC-A645-977CF98C616F}"/>
    <cellStyle name="Normal 84 2 2" xfId="546" xr:uid="{57743DB1-8778-40D4-BD69-B0F7F0F81EB4}"/>
    <cellStyle name="Normal 84 2 3" xfId="361" xr:uid="{EA868627-F388-4B0B-9D78-B5763F6AE121}"/>
    <cellStyle name="Normal 84 3" xfId="457" xr:uid="{41C7CC29-BAC7-4C84-98AF-21A1AAAD87EA}"/>
    <cellStyle name="Normal 84 4" xfId="272" xr:uid="{3ECE9D2A-677F-4F56-9247-646309E01ECC}"/>
    <cellStyle name="Normal 85" xfId="88" xr:uid="{BFBCF0A7-6E90-4D3E-9FDD-24165EEF113A}"/>
    <cellStyle name="Normal 85 2" xfId="177" xr:uid="{A9A8F618-7E72-4D22-9433-68940F415BCB}"/>
    <cellStyle name="Normal 85 2 2" xfId="547" xr:uid="{475883CD-21C0-41BD-B8B0-351BC7C9D15C}"/>
    <cellStyle name="Normal 85 2 3" xfId="362" xr:uid="{E6BDDCB3-981A-43E5-A30A-1F1B21492D62}"/>
    <cellStyle name="Normal 85 3" xfId="458" xr:uid="{B79FEFFC-058E-419F-9040-B435F233C6E7}"/>
    <cellStyle name="Normal 85 4" xfId="273" xr:uid="{C61302A3-0421-4BA6-9A8C-8223EAA5D7C6}"/>
    <cellStyle name="Normal 86" xfId="89" xr:uid="{1297F81A-17A3-418F-8CC7-39052076833C}"/>
    <cellStyle name="Normal 86 2" xfId="178" xr:uid="{32BDA4D1-366A-4841-83DD-C0CF9C984AC4}"/>
    <cellStyle name="Normal 86 2 2" xfId="548" xr:uid="{4DC060A0-0D2D-4E8A-B53F-EF58C08E9F1D}"/>
    <cellStyle name="Normal 86 2 3" xfId="363" xr:uid="{58100719-E485-4A76-8306-E6B134A0C773}"/>
    <cellStyle name="Normal 86 3" xfId="459" xr:uid="{4D2E5C6F-AF5B-4953-982C-0C0D5676E74D}"/>
    <cellStyle name="Normal 86 4" xfId="274" xr:uid="{C72A3B6C-8FF1-4606-B0F3-EA2F414503C9}"/>
    <cellStyle name="Normal 87" xfId="90" xr:uid="{2CB13879-FE1C-4D8F-ACC4-EC9E0020341F}"/>
    <cellStyle name="Normal 87 2" xfId="179" xr:uid="{96B295F7-8694-40DA-A1C5-0754E0324F59}"/>
    <cellStyle name="Normal 87 2 2" xfId="549" xr:uid="{EC736FD3-8B5C-4B60-87F8-BC09B8D5049F}"/>
    <cellStyle name="Normal 87 2 3" xfId="364" xr:uid="{B639A774-8355-4E45-B667-2C89DF91F013}"/>
    <cellStyle name="Normal 87 3" xfId="460" xr:uid="{60656C1B-1A8C-42A6-811C-66840C8C5041}"/>
    <cellStyle name="Normal 87 4" xfId="275" xr:uid="{20022C8D-8AC6-4F16-BCB9-7A85ACE59F7B}"/>
    <cellStyle name="Normal 88" xfId="91" xr:uid="{DACF3789-8D77-4183-AAE1-503C9A764455}"/>
    <cellStyle name="Normal 88 2" xfId="180" xr:uid="{AA09FA0C-A7FF-405B-8682-A77447A62FC3}"/>
    <cellStyle name="Normal 88 2 2" xfId="550" xr:uid="{D8A0F933-98DA-40E3-81FB-213F73EFD8A1}"/>
    <cellStyle name="Normal 88 2 3" xfId="365" xr:uid="{8BAF0825-6AD3-4556-AB56-050975D8B370}"/>
    <cellStyle name="Normal 88 3" xfId="461" xr:uid="{3C719E95-C5DA-46AA-B301-6640FC55E988}"/>
    <cellStyle name="Normal 88 4" xfId="276" xr:uid="{9D74ED26-892E-48FF-A87C-EB636671DA13}"/>
    <cellStyle name="Normal 89" xfId="92" xr:uid="{5D6234AC-6FCE-4A12-A510-82A5CBD201DD}"/>
    <cellStyle name="Normal 89 2" xfId="181" xr:uid="{022D5276-E6E7-4501-870E-B19CA64BACAE}"/>
    <cellStyle name="Normal 89 2 2" xfId="551" xr:uid="{2BFB977D-E1C3-4179-984B-3720F9C85986}"/>
    <cellStyle name="Normal 89 2 3" xfId="366" xr:uid="{34965C42-97B0-4E7F-AE50-726FA3F69B6B}"/>
    <cellStyle name="Normal 89 3" xfId="462" xr:uid="{21AA08C3-BF91-4134-9A69-8B01FA60688A}"/>
    <cellStyle name="Normal 89 4" xfId="277" xr:uid="{A63CCB56-DA56-446E-BA70-F44E5447FCF0}"/>
    <cellStyle name="Normal 9" xfId="11" xr:uid="{00000000-0005-0000-0000-000048000000}"/>
    <cellStyle name="Normal 9 2" xfId="101" xr:uid="{DC93E027-AFAA-4716-98A6-45EE6FE65B00}"/>
    <cellStyle name="Normal 9 2 2" xfId="471" xr:uid="{ECE9CE99-2738-4A51-B04B-2417C17D5D22}"/>
    <cellStyle name="Normal 9 2 3" xfId="286" xr:uid="{7E12E44E-29CE-4789-B919-F69290AB47A1}"/>
    <cellStyle name="Normal 9 3" xfId="382" xr:uid="{1D9E16AE-C3C2-4408-96E6-6404F88719DE}"/>
    <cellStyle name="Normal 9 4" xfId="197" xr:uid="{19DB81B2-7776-46B2-AD6D-27F7EC8A11DF}"/>
    <cellStyle name="Normal 90" xfId="93" xr:uid="{4257AFD7-606B-4DB6-A6A8-09F619682E98}"/>
    <cellStyle name="Normal 90 2" xfId="182" xr:uid="{E8EBC3D7-BF39-4DC7-BA1A-5C76712FF831}"/>
    <cellStyle name="Normal 90 2 2" xfId="552" xr:uid="{0AF7D37C-EDA5-4D25-8DBD-3D6987DF2ACA}"/>
    <cellStyle name="Normal 90 2 3" xfId="367" xr:uid="{98F5D4C6-183A-442B-826E-D7D3F5AFB4AE}"/>
    <cellStyle name="Normal 90 3" xfId="463" xr:uid="{12113395-E073-4DDB-930F-703357914151}"/>
    <cellStyle name="Normal 90 4" xfId="278" xr:uid="{C51EEA74-6E87-4DED-8484-9F1FC5769F42}"/>
    <cellStyle name="Normal 91" xfId="94" xr:uid="{729C7DA2-41D6-4C58-86FE-57812D78FDCF}"/>
    <cellStyle name="Normal 91 2" xfId="464" xr:uid="{90CBB995-A906-44D8-A3B0-5E6445EED7D3}"/>
    <cellStyle name="Normal 91 3" xfId="279" xr:uid="{9C5D3BE7-7031-4D2E-B7EB-2EF5AAB47EB2}"/>
    <cellStyle name="Normal 92" xfId="183" xr:uid="{B11AAAE7-77C0-4E32-912C-6F919D111E8B}"/>
    <cellStyle name="Normal 92 2" xfId="553" xr:uid="{6AAD22C7-6D15-46D1-B36F-4E60FCB6779E}"/>
    <cellStyle name="Normal 92 3" xfId="368" xr:uid="{5B274C6A-4F1C-4F19-B6F6-9396A2D97B9E}"/>
    <cellStyle name="Normal 93" xfId="184" xr:uid="{659DC7C3-D225-4EDD-B503-969344E5EA4C}"/>
    <cellStyle name="Normal 93 2" xfId="554" xr:uid="{40D8A04D-8113-41E6-9C62-FEC41BA6863C}"/>
    <cellStyle name="Normal 93 3" xfId="369" xr:uid="{6F0890F9-3DCA-4F4E-ABE1-D42A3E02EE50}"/>
    <cellStyle name="Normal 94" xfId="185" xr:uid="{A4FA5EBF-35CF-41FB-90B4-7B52C4059F19}"/>
    <cellStyle name="Normal 94 2" xfId="555" xr:uid="{C128E5A2-C982-40EF-A8A0-1F0F76D883F1}"/>
    <cellStyle name="Normal 94 3" xfId="370" xr:uid="{4616163E-D2A1-4A73-A70A-2F78E30DDDF6}"/>
    <cellStyle name="Normal 95" xfId="186" xr:uid="{77A63B76-6589-4838-AF22-CC9504B78550}"/>
    <cellStyle name="Normal 95 2" xfId="556" xr:uid="{9F00B573-7EA7-47A5-B59B-52758BA18277}"/>
    <cellStyle name="Normal 95 3" xfId="371" xr:uid="{75D5D8A5-FEA7-4658-95B9-09E814766225}"/>
    <cellStyle name="Normal 96" xfId="187" xr:uid="{2C369C56-EEFC-45A5-B83E-5EE4461BA4B4}"/>
    <cellStyle name="Normal 96 2" xfId="557" xr:uid="{245C485D-DCA1-465E-8B52-A0F8ECC5B7DC}"/>
    <cellStyle name="Normal 96 3" xfId="372" xr:uid="{63CFFBF4-4E5D-4D11-8EEF-B4B0D4EA86D6}"/>
    <cellStyle name="Normal 97" xfId="188" xr:uid="{5B1E986D-63C0-4CAD-9951-7E70A2F4D91D}"/>
    <cellStyle name="Normal 97 2" xfId="558" xr:uid="{DEA7BE3E-ACFB-44A1-BCF6-71A985E54CF1}"/>
    <cellStyle name="Normal 97 3" xfId="373" xr:uid="{00746511-C83A-48B7-88A9-2740D4D4AA30}"/>
    <cellStyle name="Normal 98" xfId="189" xr:uid="{EE8D5917-B074-4B10-9594-AE626481A05F}"/>
    <cellStyle name="Normal 98 2" xfId="559" xr:uid="{0DC63841-F8B7-4E86-8982-4A6EA188C21E}"/>
    <cellStyle name="Normal 98 3" xfId="374" xr:uid="{7A797D90-CE0C-4291-9B47-CCC3E432BECC}"/>
    <cellStyle name="Normal 99" xfId="560" xr:uid="{7186B81D-10D5-40EB-9941-23B2689B627C}"/>
    <cellStyle name="Percent" xfId="3" builtinId="5"/>
  </cellStyles>
  <dxfs count="1">
    <dxf>
      <font>
        <color theme="0"/>
      </font>
    </dxf>
  </dxfs>
  <tableStyles count="0" defaultTableStyle="TableStyleMedium9" defaultPivotStyle="PivotStyleLight16"/>
  <colors>
    <mruColors>
      <color rgb="FF003399"/>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eetMetadata" Target="metadata.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firstcapitalbank.co.zw/"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cid:image002.png@01D6ABA7.209126C0" TargetMode="External"/></Relationships>
</file>

<file path=xl/drawings/_rels/drawing2.xml.rels><?xml version="1.0" encoding="UTF-8" standalone="yes"?>
<Relationships xmlns="http://schemas.openxmlformats.org/package/2006/relationships"><Relationship Id="rId1" Type="http://schemas.openxmlformats.org/officeDocument/2006/relationships/hyperlink" Target="http://www.barclayshomewin.com/" TargetMode="External"/></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hyperlink" Target="http://www.barclayshomewin.com/" TargetMode="Externa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6</xdr:col>
      <xdr:colOff>89957</xdr:colOff>
      <xdr:row>7</xdr:row>
      <xdr:rowOff>91657</xdr:rowOff>
    </xdr:to>
    <xdr:pic>
      <xdr:nvPicPr>
        <xdr:cNvPr id="2" name="Picture 1">
          <a:extLst>
            <a:ext uri="{FF2B5EF4-FFF2-40B4-BE49-F238E27FC236}">
              <a16:creationId xmlns:a16="http://schemas.microsoft.com/office/drawing/2014/main" id="{8C546BB2-E144-4754-AE25-89E5BAB92C9A}"/>
            </a:ext>
          </a:extLst>
        </xdr:cNvPr>
        <xdr:cNvPicPr>
          <a:picLocks noChangeAspect="1"/>
        </xdr:cNvPicPr>
      </xdr:nvPicPr>
      <xdr:blipFill>
        <a:blip xmlns:r="http://schemas.openxmlformats.org/officeDocument/2006/relationships"/>
        <a:stretch>
          <a:fillRect/>
        </a:stretch>
      </xdr:blipFill>
      <xdr:spPr>
        <a:xfrm>
          <a:off x="0" y="0"/>
          <a:ext cx="3760257" cy="946639"/>
        </a:xfrm>
        <a:prstGeom prst="rect">
          <a:avLst/>
        </a:prstGeom>
      </xdr:spPr>
    </xdr:pic>
    <xdr:clientData/>
  </xdr:twoCellAnchor>
  <xdr:twoCellAnchor editAs="oneCell">
    <xdr:from>
      <xdr:col>2</xdr:col>
      <xdr:colOff>0</xdr:colOff>
      <xdr:row>2</xdr:row>
      <xdr:rowOff>0</xdr:rowOff>
    </xdr:from>
    <xdr:to>
      <xdr:col>6</xdr:col>
      <xdr:colOff>89957</xdr:colOff>
      <xdr:row>7</xdr:row>
      <xdr:rowOff>91657</xdr:rowOff>
    </xdr:to>
    <xdr:pic>
      <xdr:nvPicPr>
        <xdr:cNvPr id="3" name="Picture 2">
          <a:extLst>
            <a:ext uri="{FF2B5EF4-FFF2-40B4-BE49-F238E27FC236}">
              <a16:creationId xmlns:a16="http://schemas.microsoft.com/office/drawing/2014/main" id="{29073183-0AE6-4D9B-B096-12A8BD572849}"/>
            </a:ext>
          </a:extLst>
        </xdr:cNvPr>
        <xdr:cNvPicPr>
          <a:picLocks noChangeAspect="1"/>
        </xdr:cNvPicPr>
      </xdr:nvPicPr>
      <xdr:blipFill>
        <a:blip xmlns:r="http://schemas.openxmlformats.org/officeDocument/2006/relationships"/>
        <a:stretch>
          <a:fillRect/>
        </a:stretch>
      </xdr:blipFill>
      <xdr:spPr>
        <a:xfrm>
          <a:off x="638175" y="361950"/>
          <a:ext cx="3757082" cy="1025107"/>
        </a:xfrm>
        <a:prstGeom prst="rect">
          <a:avLst/>
        </a:prstGeom>
      </xdr:spPr>
    </xdr:pic>
    <xdr:clientData/>
  </xdr:twoCellAnchor>
  <xdr:twoCellAnchor editAs="oneCell">
    <xdr:from>
      <xdr:col>1</xdr:col>
      <xdr:colOff>38099</xdr:colOff>
      <xdr:row>2</xdr:row>
      <xdr:rowOff>0</xdr:rowOff>
    </xdr:from>
    <xdr:to>
      <xdr:col>6</xdr:col>
      <xdr:colOff>293533</xdr:colOff>
      <xdr:row>7</xdr:row>
      <xdr:rowOff>152400</xdr:rowOff>
    </xdr:to>
    <xdr:pic>
      <xdr:nvPicPr>
        <xdr:cNvPr id="5" name="Picture 4">
          <a:extLst>
            <a:ext uri="{FF2B5EF4-FFF2-40B4-BE49-F238E27FC236}">
              <a16:creationId xmlns:a16="http://schemas.microsoft.com/office/drawing/2014/main" id="{B26307CD-ADA4-4AF6-8679-EE8C9AA7243B}"/>
            </a:ext>
          </a:extLst>
        </xdr:cNvPr>
        <xdr:cNvPicPr>
          <a:picLocks noChangeAspect="1"/>
        </xdr:cNvPicPr>
      </xdr:nvPicPr>
      <xdr:blipFill>
        <a:blip xmlns:r="http://schemas.openxmlformats.org/officeDocument/2006/relationships" r:embed="rId1"/>
        <a:stretch>
          <a:fillRect/>
        </a:stretch>
      </xdr:blipFill>
      <xdr:spPr>
        <a:xfrm>
          <a:off x="619124" y="361950"/>
          <a:ext cx="3979709" cy="1085850"/>
        </a:xfrm>
        <a:prstGeom prst="rect">
          <a:avLst/>
        </a:prstGeom>
      </xdr:spPr>
    </xdr:pic>
    <xdr:clientData/>
  </xdr:twoCellAnchor>
  <xdr:twoCellAnchor editAs="oneCell">
    <xdr:from>
      <xdr:col>2</xdr:col>
      <xdr:colOff>0</xdr:colOff>
      <xdr:row>50</xdr:row>
      <xdr:rowOff>0</xdr:rowOff>
    </xdr:from>
    <xdr:to>
      <xdr:col>18</xdr:col>
      <xdr:colOff>151962</xdr:colOff>
      <xdr:row>69</xdr:row>
      <xdr:rowOff>42593</xdr:rowOff>
    </xdr:to>
    <xdr:pic>
      <xdr:nvPicPr>
        <xdr:cNvPr id="8" name="Picture 7">
          <a:hlinkClick xmlns:r="http://schemas.openxmlformats.org/officeDocument/2006/relationships" r:id="rId2"/>
          <a:extLst>
            <a:ext uri="{FF2B5EF4-FFF2-40B4-BE49-F238E27FC236}">
              <a16:creationId xmlns:a16="http://schemas.microsoft.com/office/drawing/2014/main" id="{06D3BDF5-D3C4-FCF4-6D35-42354C4943C9}"/>
            </a:ext>
          </a:extLst>
        </xdr:cNvPr>
        <xdr:cNvPicPr>
          <a:picLocks noChangeAspect="1"/>
        </xdr:cNvPicPr>
      </xdr:nvPicPr>
      <xdr:blipFill>
        <a:blip xmlns:r="http://schemas.openxmlformats.org/officeDocument/2006/relationships" r:embed="rId3"/>
        <a:stretch>
          <a:fillRect/>
        </a:stretch>
      </xdr:blipFill>
      <xdr:spPr>
        <a:xfrm>
          <a:off x="638175" y="11801475"/>
          <a:ext cx="12534462" cy="348111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xdr:colOff>
      <xdr:row>0</xdr:row>
      <xdr:rowOff>0</xdr:rowOff>
    </xdr:from>
    <xdr:to>
      <xdr:col>1</xdr:col>
      <xdr:colOff>0</xdr:colOff>
      <xdr:row>0</xdr:row>
      <xdr:rowOff>0</xdr:rowOff>
    </xdr:to>
    <xdr:pic>
      <xdr:nvPicPr>
        <xdr:cNvPr id="13" name="Picture 1" descr="Logo For First Capital Bank Email Signatures (2)">
          <a:extLst>
            <a:ext uri="{FF2B5EF4-FFF2-40B4-BE49-F238E27FC236}">
              <a16:creationId xmlns:a16="http://schemas.microsoft.com/office/drawing/2014/main" id="{53C2A51C-8BC1-4A07-AEDA-B8593EA3D301}"/>
            </a:ext>
          </a:extLst>
        </xdr:cNvPr>
        <xdr:cNvPicPr>
          <a:picLocks noChangeAspect="1" noChangeArrowheads="1"/>
        </xdr:cNvPicPr>
      </xdr:nvPicPr>
      <xdr:blipFill>
        <a:blip xmlns:r="http://schemas.openxmlformats.org/officeDocument/2006/relationships" r:link="rId1" cstate="print">
          <a:extLst>
            <a:ext uri="{28A0092B-C50C-407E-A947-70E740481C1C}">
              <a14:useLocalDpi xmlns:a14="http://schemas.microsoft.com/office/drawing/2010/main" val="0"/>
            </a:ext>
          </a:extLst>
        </a:blip>
        <a:srcRect/>
        <a:stretch>
          <a:fillRect/>
        </a:stretch>
      </xdr:blipFill>
      <xdr:spPr bwMode="auto">
        <a:xfrm>
          <a:off x="1" y="57151"/>
          <a:ext cx="1142999" cy="846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xdr:colOff>
      <xdr:row>27</xdr:row>
      <xdr:rowOff>19051</xdr:rowOff>
    </xdr:from>
    <xdr:to>
      <xdr:col>14</xdr:col>
      <xdr:colOff>457200</xdr:colOff>
      <xdr:row>37</xdr:row>
      <xdr:rowOff>97485</xdr:rowOff>
    </xdr:to>
    <xdr:pic>
      <xdr:nvPicPr>
        <xdr:cNvPr id="16" name="Picture 15">
          <a:extLst>
            <a:ext uri="{FF2B5EF4-FFF2-40B4-BE49-F238E27FC236}">
              <a16:creationId xmlns:a16="http://schemas.microsoft.com/office/drawing/2014/main" id="{3C2EC5CF-BD85-46E0-8E89-32030DB1901C}"/>
            </a:ext>
          </a:extLst>
        </xdr:cNvPr>
        <xdr:cNvPicPr>
          <a:picLocks noChangeAspect="1"/>
        </xdr:cNvPicPr>
      </xdr:nvPicPr>
      <xdr:blipFill>
        <a:blip xmlns:r="http://schemas.openxmlformats.org/officeDocument/2006/relationships"/>
        <a:stretch>
          <a:fillRect/>
        </a:stretch>
      </xdr:blipFill>
      <xdr:spPr>
        <a:xfrm>
          <a:off x="19050" y="5991226"/>
          <a:ext cx="5800725" cy="1697684"/>
        </a:xfrm>
        <a:prstGeom prst="rect">
          <a:avLst/>
        </a:prstGeom>
      </xdr:spPr>
    </xdr:pic>
    <xdr:clientData/>
  </xdr:twoCellAnchor>
  <xdr:twoCellAnchor editAs="oneCell">
    <xdr:from>
      <xdr:col>0</xdr:col>
      <xdr:colOff>76200</xdr:colOff>
      <xdr:row>0</xdr:row>
      <xdr:rowOff>0</xdr:rowOff>
    </xdr:from>
    <xdr:to>
      <xdr:col>12</xdr:col>
      <xdr:colOff>621996</xdr:colOff>
      <xdr:row>6</xdr:row>
      <xdr:rowOff>943</xdr:rowOff>
    </xdr:to>
    <xdr:pic>
      <xdr:nvPicPr>
        <xdr:cNvPr id="6" name="Picture 5">
          <a:extLst>
            <a:ext uri="{FF2B5EF4-FFF2-40B4-BE49-F238E27FC236}">
              <a16:creationId xmlns:a16="http://schemas.microsoft.com/office/drawing/2014/main" id="{CAAE31AD-028B-4E04-BA1A-AC552F7A23C6}"/>
            </a:ext>
          </a:extLst>
        </xdr:cNvPr>
        <xdr:cNvPicPr>
          <a:picLocks noChangeAspect="1"/>
        </xdr:cNvPicPr>
      </xdr:nvPicPr>
      <xdr:blipFill>
        <a:blip xmlns:r="http://schemas.openxmlformats.org/officeDocument/2006/relationships"/>
        <a:stretch>
          <a:fillRect/>
        </a:stretch>
      </xdr:blipFill>
      <xdr:spPr>
        <a:xfrm>
          <a:off x="76200" y="0"/>
          <a:ext cx="3746196" cy="97249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19050</xdr:colOff>
      <xdr:row>1</xdr:row>
      <xdr:rowOff>19050</xdr:rowOff>
    </xdr:from>
    <xdr:to>
      <xdr:col>3</xdr:col>
      <xdr:colOff>872821</xdr:colOff>
      <xdr:row>7</xdr:row>
      <xdr:rowOff>19993</xdr:rowOff>
    </xdr:to>
    <xdr:pic>
      <xdr:nvPicPr>
        <xdr:cNvPr id="3" name="Picture 2">
          <a:extLst>
            <a:ext uri="{FF2B5EF4-FFF2-40B4-BE49-F238E27FC236}">
              <a16:creationId xmlns:a16="http://schemas.microsoft.com/office/drawing/2014/main" id="{1979DD15-7E3B-4F3E-B096-5D63B1458523}"/>
            </a:ext>
          </a:extLst>
        </xdr:cNvPr>
        <xdr:cNvPicPr>
          <a:picLocks noChangeAspect="1"/>
        </xdr:cNvPicPr>
      </xdr:nvPicPr>
      <xdr:blipFill>
        <a:blip xmlns:r="http://schemas.openxmlformats.org/officeDocument/2006/relationships"/>
        <a:stretch>
          <a:fillRect/>
        </a:stretch>
      </xdr:blipFill>
      <xdr:spPr>
        <a:xfrm>
          <a:off x="628650" y="180975"/>
          <a:ext cx="3749371" cy="972493"/>
        </a:xfrm>
        <a:prstGeom prst="rect">
          <a:avLst/>
        </a:prstGeom>
      </xdr:spPr>
    </xdr:pic>
    <xdr:clientData/>
  </xdr:twoCellAnchor>
  <xdr:twoCellAnchor editAs="oneCell">
    <xdr:from>
      <xdr:col>1</xdr:col>
      <xdr:colOff>0</xdr:colOff>
      <xdr:row>37</xdr:row>
      <xdr:rowOff>826290</xdr:rowOff>
    </xdr:from>
    <xdr:to>
      <xdr:col>10</xdr:col>
      <xdr:colOff>1571625</xdr:colOff>
      <xdr:row>51</xdr:row>
      <xdr:rowOff>37578</xdr:rowOff>
    </xdr:to>
    <xdr:pic>
      <xdr:nvPicPr>
        <xdr:cNvPr id="5" name="Picture 4">
          <a:extLst>
            <a:ext uri="{FF2B5EF4-FFF2-40B4-BE49-F238E27FC236}">
              <a16:creationId xmlns:a16="http://schemas.microsoft.com/office/drawing/2014/main" id="{0EBF4E42-F729-2690-2000-05B6B650F0B9}"/>
            </a:ext>
          </a:extLst>
        </xdr:cNvPr>
        <xdr:cNvPicPr>
          <a:picLocks noChangeAspect="1"/>
        </xdr:cNvPicPr>
      </xdr:nvPicPr>
      <xdr:blipFill>
        <a:blip xmlns:r="http://schemas.openxmlformats.org/officeDocument/2006/relationships"/>
        <a:stretch>
          <a:fillRect/>
        </a:stretch>
      </xdr:blipFill>
      <xdr:spPr>
        <a:xfrm>
          <a:off x="609600" y="9322590"/>
          <a:ext cx="12353925" cy="279268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104775</xdr:colOff>
      <xdr:row>31</xdr:row>
      <xdr:rowOff>142875</xdr:rowOff>
    </xdr:from>
    <xdr:to>
      <xdr:col>6</xdr:col>
      <xdr:colOff>200025</xdr:colOff>
      <xdr:row>47</xdr:row>
      <xdr:rowOff>38100</xdr:rowOff>
    </xdr:to>
    <xdr:sp macro="" textlink="">
      <xdr:nvSpPr>
        <xdr:cNvPr id="3" name="TextBox 4">
          <a:extLst>
            <a:ext uri="{FF2B5EF4-FFF2-40B4-BE49-F238E27FC236}">
              <a16:creationId xmlns:a16="http://schemas.microsoft.com/office/drawing/2014/main" id="{00000000-0008-0000-0900-000003000000}"/>
            </a:ext>
          </a:extLst>
        </xdr:cNvPr>
        <xdr:cNvSpPr txBox="1">
          <a:spLocks noChangeArrowheads="1"/>
        </xdr:cNvSpPr>
      </xdr:nvSpPr>
      <xdr:spPr bwMode="auto">
        <a:xfrm>
          <a:off x="714375" y="3705225"/>
          <a:ext cx="7010400" cy="2486025"/>
        </a:xfrm>
        <a:prstGeom prst="rect">
          <a:avLst/>
        </a:prstGeom>
        <a:ln>
          <a:headEnd/>
          <a:tailEnd/>
        </a:ln>
      </xdr:spPr>
      <xdr:style>
        <a:lnRef idx="2">
          <a:schemeClr val="accent3"/>
        </a:lnRef>
        <a:fillRef idx="1">
          <a:schemeClr val="lt1"/>
        </a:fillRef>
        <a:effectRef idx="0">
          <a:schemeClr val="accent3"/>
        </a:effectRef>
        <a:fontRef idx="minor">
          <a:schemeClr val="dk1"/>
        </a:fontRef>
      </xdr:style>
      <xdr:txBody>
        <a:bodyPr vertOverflow="clip" wrap="square" lIns="91440" tIns="45720" rIns="91440" bIns="45720" anchor="t" upright="1"/>
        <a:lstStyle/>
        <a:p>
          <a:pPr algn="l" rtl="0">
            <a:defRPr sz="1000"/>
          </a:pPr>
          <a:r>
            <a:rPr lang="en-GB" sz="1400" b="1" i="0" u="sng" strike="noStrike">
              <a:solidFill>
                <a:schemeClr val="tx2"/>
              </a:solidFill>
              <a:latin typeface="Calibri"/>
            </a:rPr>
            <a:t>Instructions</a:t>
          </a:r>
        </a:p>
        <a:p>
          <a:pPr algn="l" rtl="0">
            <a:defRPr sz="1000"/>
          </a:pPr>
          <a:r>
            <a:rPr lang="en-GB" sz="1400" b="0" i="1" strike="noStrike">
              <a:solidFill>
                <a:schemeClr val="tx2"/>
              </a:solidFill>
              <a:latin typeface="Calibri"/>
            </a:rPr>
            <a:t>Fields in Beige please pick from the drop down list</a:t>
          </a:r>
        </a:p>
        <a:p>
          <a:pPr algn="l" rtl="0">
            <a:defRPr sz="1000"/>
          </a:pPr>
          <a:r>
            <a:rPr lang="en-GB" sz="1400" b="0" i="1" strike="noStrike">
              <a:solidFill>
                <a:schemeClr val="tx2"/>
              </a:solidFill>
              <a:latin typeface="Calibri"/>
            </a:rPr>
            <a:t>Fields in Yellow please type amount</a:t>
          </a:r>
        </a:p>
        <a:p>
          <a:pPr algn="l" rtl="0">
            <a:defRPr sz="1000"/>
          </a:pPr>
          <a:r>
            <a:rPr lang="en-GB" sz="1400" b="0" i="1" strike="noStrike">
              <a:solidFill>
                <a:schemeClr val="tx2"/>
              </a:solidFill>
              <a:latin typeface="Calibri"/>
            </a:rPr>
            <a:t>Fields in Red DO NOT modify</a:t>
          </a:r>
        </a:p>
        <a:p>
          <a:pPr algn="l" rtl="0">
            <a:defRPr sz="1000"/>
          </a:pPr>
          <a:endParaRPr lang="en-GB" sz="1400" b="0" i="1" strike="noStrike">
            <a:solidFill>
              <a:schemeClr val="tx2"/>
            </a:solidFill>
            <a:latin typeface="Calibri"/>
          </a:endParaRPr>
        </a:p>
        <a:p>
          <a:pPr algn="l" rtl="0">
            <a:defRPr sz="1000"/>
          </a:pPr>
          <a:r>
            <a:rPr lang="en-GB" sz="1400" b="0" i="1" strike="noStrike">
              <a:solidFill>
                <a:schemeClr val="tx2"/>
              </a:solidFill>
              <a:latin typeface="Calibri"/>
            </a:rPr>
            <a:t>NB: </a:t>
          </a:r>
        </a:p>
        <a:p>
          <a:pPr algn="l" rtl="0">
            <a:defRPr sz="1000"/>
          </a:pPr>
          <a:r>
            <a:rPr lang="en-GB" sz="1400" b="0" i="1" strike="noStrike">
              <a:solidFill>
                <a:schemeClr val="tx2"/>
              </a:solidFill>
              <a:latin typeface="Calibri"/>
            </a:rPr>
            <a:t>i) This Calculator is ONLY applicable in transactions where the  USD is involved , i.e NO cross currencies; for these call Treasury</a:t>
          </a:r>
        </a:p>
        <a:p>
          <a:pPr algn="l" rtl="0">
            <a:defRPr sz="1000"/>
          </a:pPr>
          <a:r>
            <a:rPr lang="en-GB" sz="1400" b="0" i="1" strike="noStrike">
              <a:solidFill>
                <a:schemeClr val="tx2"/>
              </a:solidFill>
              <a:latin typeface="Calibri"/>
            </a:rPr>
            <a:t>ii) Please use the Calculator on the day specified above ONLY</a:t>
          </a:r>
        </a:p>
      </xdr:txBody>
    </xdr:sp>
    <xdr:clientData/>
  </xdr:twoCellAnchor>
  <xdr:twoCellAnchor>
    <xdr:from>
      <xdr:col>8</xdr:col>
      <xdr:colOff>515937</xdr:colOff>
      <xdr:row>39</xdr:row>
      <xdr:rowOff>128985</xdr:rowOff>
    </xdr:from>
    <xdr:to>
      <xdr:col>10</xdr:col>
      <xdr:colOff>119062</xdr:colOff>
      <xdr:row>41</xdr:row>
      <xdr:rowOff>59531</xdr:rowOff>
    </xdr:to>
    <xdr:sp macro="" textlink="">
      <xdr:nvSpPr>
        <xdr:cNvPr id="4" name="TextBox 3">
          <a:extLst>
            <a:ext uri="{FF2B5EF4-FFF2-40B4-BE49-F238E27FC236}">
              <a16:creationId xmlns:a16="http://schemas.microsoft.com/office/drawing/2014/main" id="{00000000-0008-0000-0900-000004000000}"/>
            </a:ext>
          </a:extLst>
        </xdr:cNvPr>
        <xdr:cNvSpPr txBox="1"/>
      </xdr:nvSpPr>
      <xdr:spPr>
        <a:xfrm>
          <a:off x="9755187" y="4986735"/>
          <a:ext cx="2146300" cy="254396"/>
        </a:xfrm>
        <a:prstGeom prst="rect">
          <a:avLst/>
        </a:prstGeom>
        <a:ln/>
      </xdr:spPr>
      <xdr:style>
        <a:lnRef idx="2">
          <a:schemeClr val="accent3"/>
        </a:lnRef>
        <a:fillRef idx="1">
          <a:schemeClr val="lt1"/>
        </a:fillRef>
        <a:effectRef idx="0">
          <a:schemeClr val="accent3"/>
        </a:effectRef>
        <a:fontRef idx="minor">
          <a:schemeClr val="dk1"/>
        </a:fontRef>
      </xdr:style>
      <xdr:txBody>
        <a:bodyPr wrap="square" rtlCol="0" anchor="t"/>
        <a:lstStyle/>
        <a:p>
          <a:r>
            <a:rPr lang="en-GB" sz="1100" b="1" i="1" u="none" strike="noStrike">
              <a:solidFill>
                <a:schemeClr val="tx2"/>
              </a:solidFill>
              <a:latin typeface="+mn-lt"/>
              <a:ea typeface="+mn-ea"/>
              <a:cs typeface="+mn-cs"/>
            </a:rPr>
            <a:t>For Internal Use Only</a:t>
          </a:r>
          <a:r>
            <a:rPr lang="en-GB">
              <a:solidFill>
                <a:schemeClr val="tx2"/>
              </a:solidFill>
            </a:rPr>
            <a:t> </a:t>
          </a:r>
          <a:endParaRPr lang="en-GB" sz="1100">
            <a:solidFill>
              <a:schemeClr val="tx2"/>
            </a:solidFill>
          </a:endParaRPr>
        </a:p>
      </xdr:txBody>
    </xdr:sp>
    <xdr:clientData/>
  </xdr:twoCellAnchor>
  <xdr:twoCellAnchor editAs="oneCell">
    <xdr:from>
      <xdr:col>1</xdr:col>
      <xdr:colOff>0</xdr:colOff>
      <xdr:row>0</xdr:row>
      <xdr:rowOff>1</xdr:rowOff>
    </xdr:from>
    <xdr:to>
      <xdr:col>2</xdr:col>
      <xdr:colOff>939800</xdr:colOff>
      <xdr:row>5</xdr:row>
      <xdr:rowOff>11996</xdr:rowOff>
    </xdr:to>
    <xdr:pic>
      <xdr:nvPicPr>
        <xdr:cNvPr id="6" name="Picture 5">
          <a:extLst>
            <a:ext uri="{FF2B5EF4-FFF2-40B4-BE49-F238E27FC236}">
              <a16:creationId xmlns:a16="http://schemas.microsoft.com/office/drawing/2014/main" id="{4728EEFA-DAEF-495C-9052-2186A0C3479D}"/>
            </a:ext>
          </a:extLst>
        </xdr:cNvPr>
        <xdr:cNvPicPr>
          <a:picLocks noChangeAspect="1"/>
        </xdr:cNvPicPr>
      </xdr:nvPicPr>
      <xdr:blipFill>
        <a:blip xmlns:r="http://schemas.openxmlformats.org/officeDocument/2006/relationships"/>
        <a:stretch>
          <a:fillRect/>
        </a:stretch>
      </xdr:blipFill>
      <xdr:spPr>
        <a:xfrm>
          <a:off x="643467" y="1"/>
          <a:ext cx="3623733" cy="88406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426507</xdr:colOff>
      <xdr:row>5</xdr:row>
      <xdr:rowOff>137014</xdr:rowOff>
    </xdr:to>
    <xdr:pic>
      <xdr:nvPicPr>
        <xdr:cNvPr id="2" name="Picture 1">
          <a:extLst>
            <a:ext uri="{FF2B5EF4-FFF2-40B4-BE49-F238E27FC236}">
              <a16:creationId xmlns:a16="http://schemas.microsoft.com/office/drawing/2014/main" id="{2881DA7A-E78D-4CA6-B5FE-0B143B387D9F}"/>
            </a:ext>
          </a:extLst>
        </xdr:cNvPr>
        <xdr:cNvPicPr>
          <a:picLocks noChangeAspect="1"/>
        </xdr:cNvPicPr>
      </xdr:nvPicPr>
      <xdr:blipFill>
        <a:blip xmlns:r="http://schemas.openxmlformats.org/officeDocument/2006/relationships"/>
        <a:stretch>
          <a:fillRect/>
        </a:stretch>
      </xdr:blipFill>
      <xdr:spPr>
        <a:xfrm>
          <a:off x="0" y="0"/>
          <a:ext cx="3760257" cy="946639"/>
        </a:xfrm>
        <a:prstGeom prst="rect">
          <a:avLst/>
        </a:prstGeom>
      </xdr:spPr>
    </xdr:pic>
    <xdr:clientData/>
  </xdr:twoCellAnchor>
  <xdr:twoCellAnchor editAs="oneCell">
    <xdr:from>
      <xdr:col>0</xdr:col>
      <xdr:colOff>0</xdr:colOff>
      <xdr:row>51</xdr:row>
      <xdr:rowOff>152399</xdr:rowOff>
    </xdr:from>
    <xdr:to>
      <xdr:col>12</xdr:col>
      <xdr:colOff>419100</xdr:colOff>
      <xdr:row>73</xdr:row>
      <xdr:rowOff>28574</xdr:rowOff>
    </xdr:to>
    <xdr:pic>
      <xdr:nvPicPr>
        <xdr:cNvPr id="3" name="Picture 2">
          <a:extLst>
            <a:ext uri="{FF2B5EF4-FFF2-40B4-BE49-F238E27FC236}">
              <a16:creationId xmlns:a16="http://schemas.microsoft.com/office/drawing/2014/main" id="{F4D9B46E-C53A-4422-BFFD-E30279A091D1}"/>
            </a:ext>
          </a:extLst>
        </xdr:cNvPr>
        <xdr:cNvPicPr>
          <a:picLocks noChangeAspect="1"/>
        </xdr:cNvPicPr>
      </xdr:nvPicPr>
      <xdr:blipFill>
        <a:blip xmlns:r="http://schemas.openxmlformats.org/officeDocument/2006/relationships">
          <a:extLst>
            <a:ext uri="{28A0092B-C50C-407E-A947-70E740481C1C}">
              <a14:useLocalDpi xmlns:a14="http://schemas.microsoft.com/office/drawing/2010/main" val="0"/>
            </a:ext>
          </a:extLst>
        </a:blip>
        <a:stretch>
          <a:fillRect/>
        </a:stretch>
      </xdr:blipFill>
      <xdr:spPr>
        <a:xfrm>
          <a:off x="0" y="11172824"/>
          <a:ext cx="9334500" cy="34385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17</xdr:col>
      <xdr:colOff>142875</xdr:colOff>
      <xdr:row>0</xdr:row>
      <xdr:rowOff>0</xdr:rowOff>
    </xdr:from>
    <xdr:to>
      <xdr:col>18</xdr:col>
      <xdr:colOff>0</xdr:colOff>
      <xdr:row>0</xdr:row>
      <xdr:rowOff>0</xdr:rowOff>
    </xdr:to>
    <xdr:sp macro="" textlink="">
      <xdr:nvSpPr>
        <xdr:cNvPr id="1045" name="Freeform 1">
          <a:extLst>
            <a:ext uri="{FF2B5EF4-FFF2-40B4-BE49-F238E27FC236}">
              <a16:creationId xmlns:a16="http://schemas.microsoft.com/office/drawing/2014/main" id="{00000000-0008-0000-0000-000015040000}"/>
            </a:ext>
          </a:extLst>
        </xdr:cNvPr>
        <xdr:cNvSpPr>
          <a:spLocks noEditPoints="1"/>
        </xdr:cNvSpPr>
      </xdr:nvSpPr>
      <xdr:spPr bwMode="auto">
        <a:xfrm>
          <a:off x="46005750" y="0"/>
          <a:ext cx="4048125" cy="0"/>
        </a:xfrm>
        <a:custGeom>
          <a:avLst/>
          <a:gdLst>
            <a:gd name="T0" fmla="*/ 2147483647 w 2359"/>
            <a:gd name="T1" fmla="*/ 0 h 215"/>
            <a:gd name="T2" fmla="*/ 2147483647 w 2359"/>
            <a:gd name="T3" fmla="*/ 0 h 215"/>
            <a:gd name="T4" fmla="*/ 2147483647 w 2359"/>
            <a:gd name="T5" fmla="*/ 0 h 215"/>
            <a:gd name="T6" fmla="*/ 2147483647 w 2359"/>
            <a:gd name="T7" fmla="*/ 0 h 215"/>
            <a:gd name="T8" fmla="*/ 2147483647 w 2359"/>
            <a:gd name="T9" fmla="*/ 0 h 215"/>
            <a:gd name="T10" fmla="*/ 2147483647 w 2359"/>
            <a:gd name="T11" fmla="*/ 0 h 215"/>
            <a:gd name="T12" fmla="*/ 2147483647 w 2359"/>
            <a:gd name="T13" fmla="*/ 0 h 215"/>
            <a:gd name="T14" fmla="*/ 2147483647 w 2359"/>
            <a:gd name="T15" fmla="*/ 0 h 215"/>
            <a:gd name="T16" fmla="*/ 2147483647 w 2359"/>
            <a:gd name="T17" fmla="*/ 0 h 215"/>
            <a:gd name="T18" fmla="*/ 2147483647 w 2359"/>
            <a:gd name="T19" fmla="*/ 0 h 215"/>
            <a:gd name="T20" fmla="*/ 2147483647 w 2359"/>
            <a:gd name="T21" fmla="*/ 0 h 215"/>
            <a:gd name="T22" fmla="*/ 2147483647 w 2359"/>
            <a:gd name="T23" fmla="*/ 0 h 215"/>
            <a:gd name="T24" fmla="*/ 2147483647 w 2359"/>
            <a:gd name="T25" fmla="*/ 0 h 215"/>
            <a:gd name="T26" fmla="*/ 2147483647 w 2359"/>
            <a:gd name="T27" fmla="*/ 0 h 215"/>
            <a:gd name="T28" fmla="*/ 2147483647 w 2359"/>
            <a:gd name="T29" fmla="*/ 0 h 215"/>
            <a:gd name="T30" fmla="*/ 2147483647 w 2359"/>
            <a:gd name="T31" fmla="*/ 0 h 215"/>
            <a:gd name="T32" fmla="*/ 2147483647 w 2359"/>
            <a:gd name="T33" fmla="*/ 0 h 215"/>
            <a:gd name="T34" fmla="*/ 2147483647 w 2359"/>
            <a:gd name="T35" fmla="*/ 0 h 215"/>
            <a:gd name="T36" fmla="*/ 2147483647 w 2359"/>
            <a:gd name="T37" fmla="*/ 0 h 215"/>
            <a:gd name="T38" fmla="*/ 2147483647 w 2359"/>
            <a:gd name="T39" fmla="*/ 0 h 215"/>
            <a:gd name="T40" fmla="*/ 2147483647 w 2359"/>
            <a:gd name="T41" fmla="*/ 0 h 215"/>
            <a:gd name="T42" fmla="*/ 2147483647 w 2359"/>
            <a:gd name="T43" fmla="*/ 0 h 215"/>
            <a:gd name="T44" fmla="*/ 2147483647 w 2359"/>
            <a:gd name="T45" fmla="*/ 0 h 215"/>
            <a:gd name="T46" fmla="*/ 2147483647 w 2359"/>
            <a:gd name="T47" fmla="*/ 0 h 215"/>
            <a:gd name="T48" fmla="*/ 2147483647 w 2359"/>
            <a:gd name="T49" fmla="*/ 0 h 215"/>
            <a:gd name="T50" fmla="*/ 2147483647 w 2359"/>
            <a:gd name="T51" fmla="*/ 0 h 215"/>
            <a:gd name="T52" fmla="*/ 2147483647 w 2359"/>
            <a:gd name="T53" fmla="*/ 0 h 215"/>
            <a:gd name="T54" fmla="*/ 2147483647 w 2359"/>
            <a:gd name="T55" fmla="*/ 0 h 215"/>
            <a:gd name="T56" fmla="*/ 2147483647 w 2359"/>
            <a:gd name="T57" fmla="*/ 0 h 215"/>
            <a:gd name="T58" fmla="*/ 2147483647 w 2359"/>
            <a:gd name="T59" fmla="*/ 0 h 215"/>
            <a:gd name="T60" fmla="*/ 2147483647 w 2359"/>
            <a:gd name="T61" fmla="*/ 0 h 215"/>
            <a:gd name="T62" fmla="*/ 2147483647 w 2359"/>
            <a:gd name="T63" fmla="*/ 0 h 215"/>
            <a:gd name="T64" fmla="*/ 2147483647 w 2359"/>
            <a:gd name="T65" fmla="*/ 0 h 215"/>
            <a:gd name="T66" fmla="*/ 2147483647 w 2359"/>
            <a:gd name="T67" fmla="*/ 0 h 215"/>
            <a:gd name="T68" fmla="*/ 2147483647 w 2359"/>
            <a:gd name="T69" fmla="*/ 0 h 215"/>
            <a:gd name="T70" fmla="*/ 2147483647 w 2359"/>
            <a:gd name="T71" fmla="*/ 0 h 215"/>
            <a:gd name="T72" fmla="*/ 2147483647 w 2359"/>
            <a:gd name="T73" fmla="*/ 0 h 215"/>
            <a:gd name="T74" fmla="*/ 2147483647 w 2359"/>
            <a:gd name="T75" fmla="*/ 0 h 215"/>
            <a:gd name="T76" fmla="*/ 2147483647 w 2359"/>
            <a:gd name="T77" fmla="*/ 0 h 215"/>
            <a:gd name="T78" fmla="*/ 2147483647 w 2359"/>
            <a:gd name="T79" fmla="*/ 0 h 215"/>
            <a:gd name="T80" fmla="*/ 2147483647 w 2359"/>
            <a:gd name="T81" fmla="*/ 0 h 215"/>
            <a:gd name="T82" fmla="*/ 2147483647 w 2359"/>
            <a:gd name="T83" fmla="*/ 0 h 215"/>
            <a:gd name="T84" fmla="*/ 2147483647 w 2359"/>
            <a:gd name="T85" fmla="*/ 0 h 215"/>
            <a:gd name="T86" fmla="*/ 2147483647 w 2359"/>
            <a:gd name="T87" fmla="*/ 0 h 215"/>
            <a:gd name="T88" fmla="*/ 2147483647 w 2359"/>
            <a:gd name="T89" fmla="*/ 0 h 215"/>
            <a:gd name="T90" fmla="*/ 2147483647 w 2359"/>
            <a:gd name="T91" fmla="*/ 0 h 215"/>
            <a:gd name="T92" fmla="*/ 2147483647 w 2359"/>
            <a:gd name="T93" fmla="*/ 0 h 215"/>
            <a:gd name="T94" fmla="*/ 2147483647 w 2359"/>
            <a:gd name="T95" fmla="*/ 0 h 215"/>
            <a:gd name="T96" fmla="*/ 2147483647 w 2359"/>
            <a:gd name="T97" fmla="*/ 0 h 215"/>
            <a:gd name="T98" fmla="*/ 2147483647 w 2359"/>
            <a:gd name="T99" fmla="*/ 0 h 215"/>
            <a:gd name="T100" fmla="*/ 2147483647 w 2359"/>
            <a:gd name="T101" fmla="*/ 0 h 215"/>
            <a:gd name="T102" fmla="*/ 2147483647 w 2359"/>
            <a:gd name="T103" fmla="*/ 0 h 215"/>
            <a:gd name="T104" fmla="*/ 2147483647 w 2359"/>
            <a:gd name="T105" fmla="*/ 0 h 215"/>
            <a:gd name="T106" fmla="*/ 2147483647 w 2359"/>
            <a:gd name="T107" fmla="*/ 0 h 215"/>
            <a:gd name="T108" fmla="*/ 2147483647 w 2359"/>
            <a:gd name="T109" fmla="*/ 0 h 215"/>
            <a:gd name="T110" fmla="*/ 2147483647 w 2359"/>
            <a:gd name="T111" fmla="*/ 0 h 215"/>
            <a:gd name="T112" fmla="*/ 2147483647 w 2359"/>
            <a:gd name="T113" fmla="*/ 0 h 215"/>
            <a:gd name="T114" fmla="*/ 2147483647 w 2359"/>
            <a:gd name="T115" fmla="*/ 0 h 215"/>
            <a:gd name="T116" fmla="*/ 2147483647 w 2359"/>
            <a:gd name="T117" fmla="*/ 0 h 215"/>
            <a:gd name="T118" fmla="*/ 2147483647 w 2359"/>
            <a:gd name="T119" fmla="*/ 0 h 215"/>
            <a:gd name="T120" fmla="*/ 2147483647 w 2359"/>
            <a:gd name="T121" fmla="*/ 0 h 215"/>
            <a:gd name="T122" fmla="*/ 2147483647 w 2359"/>
            <a:gd name="T123" fmla="*/ 0 h 215"/>
            <a:gd name="T124" fmla="*/ 2147483647 w 2359"/>
            <a:gd name="T125" fmla="*/ 0 h 215"/>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2359"/>
            <a:gd name="T190" fmla="*/ 0 h 215"/>
            <a:gd name="T191" fmla="*/ 2359 w 2359"/>
            <a:gd name="T192" fmla="*/ 0 h 215"/>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2359" h="215">
              <a:moveTo>
                <a:pt x="2359" y="4"/>
              </a:moveTo>
              <a:lnTo>
                <a:pt x="2350" y="52"/>
              </a:lnTo>
              <a:lnTo>
                <a:pt x="2348" y="50"/>
              </a:lnTo>
              <a:lnTo>
                <a:pt x="2346" y="49"/>
              </a:lnTo>
              <a:lnTo>
                <a:pt x="2343" y="47"/>
              </a:lnTo>
              <a:lnTo>
                <a:pt x="2339" y="43"/>
              </a:lnTo>
              <a:lnTo>
                <a:pt x="2335" y="41"/>
              </a:lnTo>
              <a:lnTo>
                <a:pt x="2332" y="39"/>
              </a:lnTo>
              <a:lnTo>
                <a:pt x="2326" y="37"/>
              </a:lnTo>
              <a:lnTo>
                <a:pt x="2321" y="36"/>
              </a:lnTo>
              <a:lnTo>
                <a:pt x="2315" y="32"/>
              </a:lnTo>
              <a:lnTo>
                <a:pt x="2309" y="32"/>
              </a:lnTo>
              <a:lnTo>
                <a:pt x="2304" y="30"/>
              </a:lnTo>
              <a:lnTo>
                <a:pt x="2298" y="28"/>
              </a:lnTo>
              <a:lnTo>
                <a:pt x="2291" y="26"/>
              </a:lnTo>
              <a:lnTo>
                <a:pt x="2285" y="26"/>
              </a:lnTo>
              <a:lnTo>
                <a:pt x="2278" y="26"/>
              </a:lnTo>
              <a:lnTo>
                <a:pt x="2272" y="24"/>
              </a:lnTo>
              <a:lnTo>
                <a:pt x="2267" y="24"/>
              </a:lnTo>
              <a:lnTo>
                <a:pt x="2259" y="24"/>
              </a:lnTo>
              <a:lnTo>
                <a:pt x="2254" y="26"/>
              </a:lnTo>
              <a:lnTo>
                <a:pt x="2250" y="26"/>
              </a:lnTo>
              <a:lnTo>
                <a:pt x="2248" y="26"/>
              </a:lnTo>
              <a:lnTo>
                <a:pt x="2243" y="26"/>
              </a:lnTo>
              <a:lnTo>
                <a:pt x="2237" y="26"/>
              </a:lnTo>
              <a:lnTo>
                <a:pt x="2234" y="28"/>
              </a:lnTo>
              <a:lnTo>
                <a:pt x="2230" y="28"/>
              </a:lnTo>
              <a:lnTo>
                <a:pt x="2228" y="30"/>
              </a:lnTo>
              <a:lnTo>
                <a:pt x="2224" y="30"/>
              </a:lnTo>
              <a:lnTo>
                <a:pt x="2221" y="32"/>
              </a:lnTo>
              <a:lnTo>
                <a:pt x="2217" y="36"/>
              </a:lnTo>
              <a:lnTo>
                <a:pt x="2215" y="36"/>
              </a:lnTo>
              <a:lnTo>
                <a:pt x="2213" y="37"/>
              </a:lnTo>
              <a:lnTo>
                <a:pt x="2211" y="39"/>
              </a:lnTo>
              <a:lnTo>
                <a:pt x="2210" y="41"/>
              </a:lnTo>
              <a:lnTo>
                <a:pt x="2208" y="43"/>
              </a:lnTo>
              <a:lnTo>
                <a:pt x="2208" y="45"/>
              </a:lnTo>
              <a:lnTo>
                <a:pt x="2206" y="47"/>
              </a:lnTo>
              <a:lnTo>
                <a:pt x="2206" y="50"/>
              </a:lnTo>
              <a:lnTo>
                <a:pt x="2206" y="52"/>
              </a:lnTo>
              <a:lnTo>
                <a:pt x="2208" y="56"/>
              </a:lnTo>
              <a:lnTo>
                <a:pt x="2210" y="58"/>
              </a:lnTo>
              <a:lnTo>
                <a:pt x="2211" y="62"/>
              </a:lnTo>
              <a:lnTo>
                <a:pt x="2215" y="63"/>
              </a:lnTo>
              <a:lnTo>
                <a:pt x="2217" y="65"/>
              </a:lnTo>
              <a:lnTo>
                <a:pt x="2219" y="65"/>
              </a:lnTo>
              <a:lnTo>
                <a:pt x="2222" y="69"/>
              </a:lnTo>
              <a:lnTo>
                <a:pt x="2226" y="69"/>
              </a:lnTo>
              <a:lnTo>
                <a:pt x="2228" y="71"/>
              </a:lnTo>
              <a:lnTo>
                <a:pt x="2235" y="74"/>
              </a:lnTo>
              <a:lnTo>
                <a:pt x="2245" y="78"/>
              </a:lnTo>
              <a:lnTo>
                <a:pt x="2278" y="89"/>
              </a:lnTo>
              <a:lnTo>
                <a:pt x="2287" y="93"/>
              </a:lnTo>
              <a:lnTo>
                <a:pt x="2295" y="95"/>
              </a:lnTo>
              <a:lnTo>
                <a:pt x="2311" y="102"/>
              </a:lnTo>
              <a:lnTo>
                <a:pt x="2317" y="104"/>
              </a:lnTo>
              <a:lnTo>
                <a:pt x="2322" y="108"/>
              </a:lnTo>
              <a:lnTo>
                <a:pt x="2328" y="110"/>
              </a:lnTo>
              <a:lnTo>
                <a:pt x="2334" y="113"/>
              </a:lnTo>
              <a:lnTo>
                <a:pt x="2335" y="115"/>
              </a:lnTo>
              <a:lnTo>
                <a:pt x="2339" y="117"/>
              </a:lnTo>
              <a:lnTo>
                <a:pt x="2345" y="121"/>
              </a:lnTo>
              <a:lnTo>
                <a:pt x="2346" y="123"/>
              </a:lnTo>
              <a:lnTo>
                <a:pt x="2348" y="126"/>
              </a:lnTo>
              <a:lnTo>
                <a:pt x="2352" y="130"/>
              </a:lnTo>
              <a:lnTo>
                <a:pt x="2354" y="134"/>
              </a:lnTo>
              <a:lnTo>
                <a:pt x="2356" y="137"/>
              </a:lnTo>
              <a:lnTo>
                <a:pt x="2356" y="139"/>
              </a:lnTo>
              <a:lnTo>
                <a:pt x="2358" y="141"/>
              </a:lnTo>
              <a:lnTo>
                <a:pt x="2358" y="143"/>
              </a:lnTo>
              <a:lnTo>
                <a:pt x="2358" y="147"/>
              </a:lnTo>
              <a:lnTo>
                <a:pt x="2358" y="149"/>
              </a:lnTo>
              <a:lnTo>
                <a:pt x="2358" y="152"/>
              </a:lnTo>
              <a:lnTo>
                <a:pt x="2358" y="156"/>
              </a:lnTo>
              <a:lnTo>
                <a:pt x="2356" y="160"/>
              </a:lnTo>
              <a:lnTo>
                <a:pt x="2356" y="161"/>
              </a:lnTo>
              <a:lnTo>
                <a:pt x="2354" y="165"/>
              </a:lnTo>
              <a:lnTo>
                <a:pt x="2352" y="167"/>
              </a:lnTo>
              <a:lnTo>
                <a:pt x="2350" y="171"/>
              </a:lnTo>
              <a:lnTo>
                <a:pt x="2348" y="174"/>
              </a:lnTo>
              <a:lnTo>
                <a:pt x="2345" y="176"/>
              </a:lnTo>
              <a:lnTo>
                <a:pt x="2341" y="180"/>
              </a:lnTo>
              <a:lnTo>
                <a:pt x="2337" y="182"/>
              </a:lnTo>
              <a:lnTo>
                <a:pt x="2334" y="184"/>
              </a:lnTo>
              <a:lnTo>
                <a:pt x="2330" y="187"/>
              </a:lnTo>
              <a:lnTo>
                <a:pt x="2324" y="189"/>
              </a:lnTo>
              <a:lnTo>
                <a:pt x="2321" y="191"/>
              </a:lnTo>
              <a:lnTo>
                <a:pt x="2315" y="193"/>
              </a:lnTo>
              <a:lnTo>
                <a:pt x="2309" y="197"/>
              </a:lnTo>
              <a:lnTo>
                <a:pt x="2304" y="197"/>
              </a:lnTo>
              <a:lnTo>
                <a:pt x="2298" y="199"/>
              </a:lnTo>
              <a:lnTo>
                <a:pt x="2293" y="200"/>
              </a:lnTo>
              <a:lnTo>
                <a:pt x="2287" y="202"/>
              </a:lnTo>
              <a:lnTo>
                <a:pt x="2282" y="204"/>
              </a:lnTo>
              <a:lnTo>
                <a:pt x="2276" y="204"/>
              </a:lnTo>
              <a:lnTo>
                <a:pt x="2269" y="206"/>
              </a:lnTo>
              <a:lnTo>
                <a:pt x="2263" y="208"/>
              </a:lnTo>
              <a:lnTo>
                <a:pt x="2256" y="208"/>
              </a:lnTo>
              <a:lnTo>
                <a:pt x="2243" y="210"/>
              </a:lnTo>
              <a:lnTo>
                <a:pt x="2235" y="210"/>
              </a:lnTo>
              <a:lnTo>
                <a:pt x="2228" y="210"/>
              </a:lnTo>
              <a:lnTo>
                <a:pt x="2221" y="210"/>
              </a:lnTo>
              <a:lnTo>
                <a:pt x="2213" y="210"/>
              </a:lnTo>
              <a:lnTo>
                <a:pt x="2200" y="210"/>
              </a:lnTo>
              <a:lnTo>
                <a:pt x="2189" y="210"/>
              </a:lnTo>
              <a:lnTo>
                <a:pt x="2182" y="210"/>
              </a:lnTo>
              <a:lnTo>
                <a:pt x="2176" y="208"/>
              </a:lnTo>
              <a:lnTo>
                <a:pt x="2161" y="208"/>
              </a:lnTo>
              <a:lnTo>
                <a:pt x="2150" y="206"/>
              </a:lnTo>
              <a:lnTo>
                <a:pt x="2137" y="204"/>
              </a:lnTo>
              <a:lnTo>
                <a:pt x="2123" y="200"/>
              </a:lnTo>
              <a:lnTo>
                <a:pt x="2110" y="199"/>
              </a:lnTo>
              <a:lnTo>
                <a:pt x="2117" y="149"/>
              </a:lnTo>
              <a:lnTo>
                <a:pt x="2121" y="152"/>
              </a:lnTo>
              <a:lnTo>
                <a:pt x="2124" y="156"/>
              </a:lnTo>
              <a:lnTo>
                <a:pt x="2130" y="160"/>
              </a:lnTo>
              <a:lnTo>
                <a:pt x="2135" y="163"/>
              </a:lnTo>
              <a:lnTo>
                <a:pt x="2141" y="167"/>
              </a:lnTo>
              <a:lnTo>
                <a:pt x="2143" y="169"/>
              </a:lnTo>
              <a:lnTo>
                <a:pt x="2145" y="171"/>
              </a:lnTo>
              <a:lnTo>
                <a:pt x="2152" y="173"/>
              </a:lnTo>
              <a:lnTo>
                <a:pt x="2158" y="174"/>
              </a:lnTo>
              <a:lnTo>
                <a:pt x="2165" y="178"/>
              </a:lnTo>
              <a:lnTo>
                <a:pt x="2173" y="180"/>
              </a:lnTo>
              <a:lnTo>
                <a:pt x="2178" y="180"/>
              </a:lnTo>
              <a:lnTo>
                <a:pt x="2185" y="182"/>
              </a:lnTo>
              <a:lnTo>
                <a:pt x="2193" y="184"/>
              </a:lnTo>
              <a:lnTo>
                <a:pt x="2200" y="184"/>
              </a:lnTo>
              <a:lnTo>
                <a:pt x="2210" y="184"/>
              </a:lnTo>
              <a:lnTo>
                <a:pt x="2219" y="184"/>
              </a:lnTo>
              <a:lnTo>
                <a:pt x="2226" y="184"/>
              </a:lnTo>
              <a:lnTo>
                <a:pt x="2232" y="184"/>
              </a:lnTo>
              <a:lnTo>
                <a:pt x="2239" y="184"/>
              </a:lnTo>
              <a:lnTo>
                <a:pt x="2245" y="182"/>
              </a:lnTo>
              <a:lnTo>
                <a:pt x="2252" y="182"/>
              </a:lnTo>
              <a:lnTo>
                <a:pt x="2256" y="180"/>
              </a:lnTo>
              <a:lnTo>
                <a:pt x="2261" y="178"/>
              </a:lnTo>
              <a:lnTo>
                <a:pt x="2263" y="178"/>
              </a:lnTo>
              <a:lnTo>
                <a:pt x="2267" y="176"/>
              </a:lnTo>
              <a:lnTo>
                <a:pt x="2271" y="174"/>
              </a:lnTo>
              <a:lnTo>
                <a:pt x="2272" y="174"/>
              </a:lnTo>
              <a:lnTo>
                <a:pt x="2276" y="173"/>
              </a:lnTo>
              <a:lnTo>
                <a:pt x="2278" y="171"/>
              </a:lnTo>
              <a:lnTo>
                <a:pt x="2280" y="169"/>
              </a:lnTo>
              <a:lnTo>
                <a:pt x="2282" y="167"/>
              </a:lnTo>
              <a:lnTo>
                <a:pt x="2284" y="165"/>
              </a:lnTo>
              <a:lnTo>
                <a:pt x="2285" y="163"/>
              </a:lnTo>
              <a:lnTo>
                <a:pt x="2285" y="161"/>
              </a:lnTo>
              <a:lnTo>
                <a:pt x="2285" y="160"/>
              </a:lnTo>
              <a:lnTo>
                <a:pt x="2285" y="156"/>
              </a:lnTo>
              <a:lnTo>
                <a:pt x="2285" y="154"/>
              </a:lnTo>
              <a:lnTo>
                <a:pt x="2285" y="150"/>
              </a:lnTo>
              <a:lnTo>
                <a:pt x="2284" y="149"/>
              </a:lnTo>
              <a:lnTo>
                <a:pt x="2282" y="147"/>
              </a:lnTo>
              <a:lnTo>
                <a:pt x="2280" y="145"/>
              </a:lnTo>
              <a:lnTo>
                <a:pt x="2278" y="143"/>
              </a:lnTo>
              <a:lnTo>
                <a:pt x="2278" y="141"/>
              </a:lnTo>
              <a:lnTo>
                <a:pt x="2274" y="139"/>
              </a:lnTo>
              <a:lnTo>
                <a:pt x="2271" y="137"/>
              </a:lnTo>
              <a:lnTo>
                <a:pt x="2267" y="136"/>
              </a:lnTo>
              <a:lnTo>
                <a:pt x="2263" y="134"/>
              </a:lnTo>
              <a:lnTo>
                <a:pt x="2256" y="130"/>
              </a:lnTo>
              <a:lnTo>
                <a:pt x="2247" y="126"/>
              </a:lnTo>
              <a:lnTo>
                <a:pt x="2234" y="123"/>
              </a:lnTo>
              <a:lnTo>
                <a:pt x="2222" y="119"/>
              </a:lnTo>
              <a:lnTo>
                <a:pt x="2211" y="113"/>
              </a:lnTo>
              <a:lnTo>
                <a:pt x="2200" y="110"/>
              </a:lnTo>
              <a:lnTo>
                <a:pt x="2189" y="106"/>
              </a:lnTo>
              <a:lnTo>
                <a:pt x="2182" y="102"/>
              </a:lnTo>
              <a:lnTo>
                <a:pt x="2174" y="100"/>
              </a:lnTo>
              <a:lnTo>
                <a:pt x="2167" y="97"/>
              </a:lnTo>
              <a:lnTo>
                <a:pt x="2161" y="93"/>
              </a:lnTo>
              <a:lnTo>
                <a:pt x="2160" y="91"/>
              </a:lnTo>
              <a:lnTo>
                <a:pt x="2156" y="89"/>
              </a:lnTo>
              <a:lnTo>
                <a:pt x="2150" y="86"/>
              </a:lnTo>
              <a:lnTo>
                <a:pt x="2145" y="80"/>
              </a:lnTo>
              <a:lnTo>
                <a:pt x="2145" y="78"/>
              </a:lnTo>
              <a:lnTo>
                <a:pt x="2143" y="76"/>
              </a:lnTo>
              <a:lnTo>
                <a:pt x="2141" y="74"/>
              </a:lnTo>
              <a:lnTo>
                <a:pt x="2139" y="73"/>
              </a:lnTo>
              <a:lnTo>
                <a:pt x="2137" y="69"/>
              </a:lnTo>
              <a:lnTo>
                <a:pt x="2137" y="67"/>
              </a:lnTo>
              <a:lnTo>
                <a:pt x="2135" y="65"/>
              </a:lnTo>
              <a:lnTo>
                <a:pt x="2135" y="63"/>
              </a:lnTo>
              <a:lnTo>
                <a:pt x="2135" y="58"/>
              </a:lnTo>
              <a:lnTo>
                <a:pt x="2135" y="54"/>
              </a:lnTo>
              <a:lnTo>
                <a:pt x="2135" y="50"/>
              </a:lnTo>
              <a:lnTo>
                <a:pt x="2137" y="47"/>
              </a:lnTo>
              <a:lnTo>
                <a:pt x="2137" y="43"/>
              </a:lnTo>
              <a:lnTo>
                <a:pt x="2139" y="39"/>
              </a:lnTo>
              <a:lnTo>
                <a:pt x="2141" y="37"/>
              </a:lnTo>
              <a:lnTo>
                <a:pt x="2143" y="34"/>
              </a:lnTo>
              <a:lnTo>
                <a:pt x="2145" y="32"/>
              </a:lnTo>
              <a:lnTo>
                <a:pt x="2148" y="28"/>
              </a:lnTo>
              <a:lnTo>
                <a:pt x="2150" y="26"/>
              </a:lnTo>
              <a:lnTo>
                <a:pt x="2152" y="26"/>
              </a:lnTo>
              <a:lnTo>
                <a:pt x="2156" y="23"/>
              </a:lnTo>
              <a:lnTo>
                <a:pt x="2160" y="21"/>
              </a:lnTo>
              <a:lnTo>
                <a:pt x="2161" y="19"/>
              </a:lnTo>
              <a:lnTo>
                <a:pt x="2167" y="17"/>
              </a:lnTo>
              <a:lnTo>
                <a:pt x="2173" y="13"/>
              </a:lnTo>
              <a:lnTo>
                <a:pt x="2176" y="13"/>
              </a:lnTo>
              <a:lnTo>
                <a:pt x="2182" y="12"/>
              </a:lnTo>
              <a:lnTo>
                <a:pt x="2185" y="10"/>
              </a:lnTo>
              <a:lnTo>
                <a:pt x="2191" y="8"/>
              </a:lnTo>
              <a:lnTo>
                <a:pt x="2197" y="8"/>
              </a:lnTo>
              <a:lnTo>
                <a:pt x="2200" y="6"/>
              </a:lnTo>
              <a:lnTo>
                <a:pt x="2206" y="4"/>
              </a:lnTo>
              <a:lnTo>
                <a:pt x="2217" y="2"/>
              </a:lnTo>
              <a:lnTo>
                <a:pt x="2230" y="2"/>
              </a:lnTo>
              <a:lnTo>
                <a:pt x="2235" y="0"/>
              </a:lnTo>
              <a:lnTo>
                <a:pt x="2243" y="0"/>
              </a:lnTo>
              <a:lnTo>
                <a:pt x="2248" y="0"/>
              </a:lnTo>
              <a:lnTo>
                <a:pt x="2256" y="0"/>
              </a:lnTo>
              <a:lnTo>
                <a:pt x="2261" y="0"/>
              </a:lnTo>
              <a:lnTo>
                <a:pt x="2269" y="0"/>
              </a:lnTo>
              <a:lnTo>
                <a:pt x="2282" y="0"/>
              </a:lnTo>
              <a:lnTo>
                <a:pt x="2293" y="0"/>
              </a:lnTo>
              <a:lnTo>
                <a:pt x="2306" y="0"/>
              </a:lnTo>
              <a:lnTo>
                <a:pt x="2319" y="2"/>
              </a:lnTo>
              <a:lnTo>
                <a:pt x="2345" y="2"/>
              </a:lnTo>
              <a:lnTo>
                <a:pt x="2354" y="4"/>
              </a:lnTo>
              <a:lnTo>
                <a:pt x="2359" y="4"/>
              </a:lnTo>
              <a:close/>
              <a:moveTo>
                <a:pt x="2139" y="4"/>
              </a:moveTo>
              <a:lnTo>
                <a:pt x="2137" y="4"/>
              </a:lnTo>
              <a:lnTo>
                <a:pt x="2135" y="4"/>
              </a:lnTo>
              <a:lnTo>
                <a:pt x="2134" y="6"/>
              </a:lnTo>
              <a:lnTo>
                <a:pt x="2130" y="8"/>
              </a:lnTo>
              <a:lnTo>
                <a:pt x="2124" y="10"/>
              </a:lnTo>
              <a:lnTo>
                <a:pt x="2117" y="15"/>
              </a:lnTo>
              <a:lnTo>
                <a:pt x="2110" y="21"/>
              </a:lnTo>
              <a:lnTo>
                <a:pt x="2100" y="28"/>
              </a:lnTo>
              <a:lnTo>
                <a:pt x="2089" y="36"/>
              </a:lnTo>
              <a:lnTo>
                <a:pt x="2084" y="39"/>
              </a:lnTo>
              <a:lnTo>
                <a:pt x="2078" y="45"/>
              </a:lnTo>
              <a:lnTo>
                <a:pt x="2060" y="60"/>
              </a:lnTo>
              <a:lnTo>
                <a:pt x="2043" y="73"/>
              </a:lnTo>
              <a:lnTo>
                <a:pt x="2028" y="86"/>
              </a:lnTo>
              <a:lnTo>
                <a:pt x="2015" y="97"/>
              </a:lnTo>
              <a:lnTo>
                <a:pt x="2008" y="104"/>
              </a:lnTo>
              <a:lnTo>
                <a:pt x="2000" y="112"/>
              </a:lnTo>
              <a:lnTo>
                <a:pt x="1995" y="117"/>
              </a:lnTo>
              <a:lnTo>
                <a:pt x="1989" y="124"/>
              </a:lnTo>
              <a:lnTo>
                <a:pt x="1987" y="130"/>
              </a:lnTo>
              <a:lnTo>
                <a:pt x="1986" y="136"/>
              </a:lnTo>
              <a:lnTo>
                <a:pt x="1984" y="143"/>
              </a:lnTo>
              <a:lnTo>
                <a:pt x="1984" y="149"/>
              </a:lnTo>
              <a:lnTo>
                <a:pt x="1982" y="156"/>
              </a:lnTo>
              <a:lnTo>
                <a:pt x="1982" y="163"/>
              </a:lnTo>
              <a:lnTo>
                <a:pt x="1980" y="173"/>
              </a:lnTo>
              <a:lnTo>
                <a:pt x="1980" y="180"/>
              </a:lnTo>
              <a:lnTo>
                <a:pt x="1982" y="186"/>
              </a:lnTo>
              <a:lnTo>
                <a:pt x="1982" y="189"/>
              </a:lnTo>
              <a:lnTo>
                <a:pt x="1984" y="193"/>
              </a:lnTo>
              <a:lnTo>
                <a:pt x="1984" y="197"/>
              </a:lnTo>
              <a:lnTo>
                <a:pt x="1986" y="200"/>
              </a:lnTo>
              <a:lnTo>
                <a:pt x="1987" y="202"/>
              </a:lnTo>
              <a:lnTo>
                <a:pt x="1987" y="204"/>
              </a:lnTo>
              <a:lnTo>
                <a:pt x="1989" y="204"/>
              </a:lnTo>
              <a:lnTo>
                <a:pt x="1989" y="206"/>
              </a:lnTo>
              <a:lnTo>
                <a:pt x="1991" y="206"/>
              </a:lnTo>
              <a:lnTo>
                <a:pt x="1891" y="206"/>
              </a:lnTo>
              <a:lnTo>
                <a:pt x="1893" y="206"/>
              </a:lnTo>
              <a:lnTo>
                <a:pt x="1895" y="204"/>
              </a:lnTo>
              <a:lnTo>
                <a:pt x="1897" y="200"/>
              </a:lnTo>
              <a:lnTo>
                <a:pt x="1899" y="200"/>
              </a:lnTo>
              <a:lnTo>
                <a:pt x="1900" y="199"/>
              </a:lnTo>
              <a:lnTo>
                <a:pt x="1902" y="197"/>
              </a:lnTo>
              <a:lnTo>
                <a:pt x="1902" y="193"/>
              </a:lnTo>
              <a:lnTo>
                <a:pt x="1904" y="187"/>
              </a:lnTo>
              <a:lnTo>
                <a:pt x="1906" y="186"/>
              </a:lnTo>
              <a:lnTo>
                <a:pt x="1908" y="182"/>
              </a:lnTo>
              <a:lnTo>
                <a:pt x="1908" y="174"/>
              </a:lnTo>
              <a:lnTo>
                <a:pt x="1910" y="167"/>
              </a:lnTo>
              <a:lnTo>
                <a:pt x="1912" y="161"/>
              </a:lnTo>
              <a:lnTo>
                <a:pt x="1913" y="154"/>
              </a:lnTo>
              <a:lnTo>
                <a:pt x="1915" y="143"/>
              </a:lnTo>
              <a:lnTo>
                <a:pt x="1915" y="132"/>
              </a:lnTo>
              <a:lnTo>
                <a:pt x="1915" y="123"/>
              </a:lnTo>
              <a:lnTo>
                <a:pt x="1910" y="113"/>
              </a:lnTo>
              <a:lnTo>
                <a:pt x="1904" y="104"/>
              </a:lnTo>
              <a:lnTo>
                <a:pt x="1902" y="99"/>
              </a:lnTo>
              <a:lnTo>
                <a:pt x="1899" y="93"/>
              </a:lnTo>
              <a:lnTo>
                <a:pt x="1891" y="84"/>
              </a:lnTo>
              <a:lnTo>
                <a:pt x="1884" y="74"/>
              </a:lnTo>
              <a:lnTo>
                <a:pt x="1875" y="63"/>
              </a:lnTo>
              <a:lnTo>
                <a:pt x="1865" y="54"/>
              </a:lnTo>
              <a:lnTo>
                <a:pt x="1856" y="43"/>
              </a:lnTo>
              <a:lnTo>
                <a:pt x="1849" y="36"/>
              </a:lnTo>
              <a:lnTo>
                <a:pt x="1841" y="28"/>
              </a:lnTo>
              <a:lnTo>
                <a:pt x="1834" y="21"/>
              </a:lnTo>
              <a:lnTo>
                <a:pt x="1826" y="15"/>
              </a:lnTo>
              <a:lnTo>
                <a:pt x="1821" y="12"/>
              </a:lnTo>
              <a:lnTo>
                <a:pt x="1815" y="8"/>
              </a:lnTo>
              <a:lnTo>
                <a:pt x="1810" y="6"/>
              </a:lnTo>
              <a:lnTo>
                <a:pt x="1808" y="4"/>
              </a:lnTo>
              <a:lnTo>
                <a:pt x="1806" y="4"/>
              </a:lnTo>
              <a:lnTo>
                <a:pt x="1825" y="2"/>
              </a:lnTo>
              <a:lnTo>
                <a:pt x="1841" y="2"/>
              </a:lnTo>
              <a:lnTo>
                <a:pt x="1858" y="2"/>
              </a:lnTo>
              <a:lnTo>
                <a:pt x="1871" y="2"/>
              </a:lnTo>
              <a:lnTo>
                <a:pt x="1875" y="2"/>
              </a:lnTo>
              <a:lnTo>
                <a:pt x="1880" y="2"/>
              </a:lnTo>
              <a:lnTo>
                <a:pt x="1884" y="2"/>
              </a:lnTo>
              <a:lnTo>
                <a:pt x="1889" y="2"/>
              </a:lnTo>
              <a:lnTo>
                <a:pt x="1891" y="4"/>
              </a:lnTo>
              <a:lnTo>
                <a:pt x="1895" y="4"/>
              </a:lnTo>
              <a:lnTo>
                <a:pt x="1899" y="6"/>
              </a:lnTo>
              <a:lnTo>
                <a:pt x="1900" y="6"/>
              </a:lnTo>
              <a:lnTo>
                <a:pt x="1902" y="8"/>
              </a:lnTo>
              <a:lnTo>
                <a:pt x="1904" y="10"/>
              </a:lnTo>
              <a:lnTo>
                <a:pt x="1908" y="12"/>
              </a:lnTo>
              <a:lnTo>
                <a:pt x="1912" y="17"/>
              </a:lnTo>
              <a:lnTo>
                <a:pt x="1917" y="23"/>
              </a:lnTo>
              <a:lnTo>
                <a:pt x="1936" y="45"/>
              </a:lnTo>
              <a:lnTo>
                <a:pt x="1950" y="63"/>
              </a:lnTo>
              <a:lnTo>
                <a:pt x="1962" y="80"/>
              </a:lnTo>
              <a:lnTo>
                <a:pt x="1967" y="86"/>
              </a:lnTo>
              <a:lnTo>
                <a:pt x="1969" y="91"/>
              </a:lnTo>
              <a:lnTo>
                <a:pt x="2036" y="34"/>
              </a:lnTo>
              <a:lnTo>
                <a:pt x="2037" y="32"/>
              </a:lnTo>
              <a:lnTo>
                <a:pt x="2039" y="28"/>
              </a:lnTo>
              <a:lnTo>
                <a:pt x="2041" y="26"/>
              </a:lnTo>
              <a:lnTo>
                <a:pt x="2043" y="24"/>
              </a:lnTo>
              <a:lnTo>
                <a:pt x="2045" y="23"/>
              </a:lnTo>
              <a:lnTo>
                <a:pt x="2045" y="21"/>
              </a:lnTo>
              <a:lnTo>
                <a:pt x="2045" y="19"/>
              </a:lnTo>
              <a:lnTo>
                <a:pt x="2045" y="15"/>
              </a:lnTo>
              <a:lnTo>
                <a:pt x="2045" y="12"/>
              </a:lnTo>
              <a:lnTo>
                <a:pt x="2045" y="10"/>
              </a:lnTo>
              <a:lnTo>
                <a:pt x="2045" y="8"/>
              </a:lnTo>
              <a:lnTo>
                <a:pt x="2043" y="6"/>
              </a:lnTo>
              <a:lnTo>
                <a:pt x="2041" y="4"/>
              </a:lnTo>
              <a:lnTo>
                <a:pt x="2039" y="4"/>
              </a:lnTo>
              <a:lnTo>
                <a:pt x="2139" y="4"/>
              </a:lnTo>
              <a:close/>
              <a:moveTo>
                <a:pt x="1841" y="206"/>
              </a:moveTo>
              <a:lnTo>
                <a:pt x="1828" y="208"/>
              </a:lnTo>
              <a:lnTo>
                <a:pt x="1813" y="208"/>
              </a:lnTo>
              <a:lnTo>
                <a:pt x="1799" y="208"/>
              </a:lnTo>
              <a:lnTo>
                <a:pt x="1786" y="208"/>
              </a:lnTo>
              <a:lnTo>
                <a:pt x="1780" y="208"/>
              </a:lnTo>
              <a:lnTo>
                <a:pt x="1775" y="208"/>
              </a:lnTo>
              <a:lnTo>
                <a:pt x="1769" y="208"/>
              </a:lnTo>
              <a:lnTo>
                <a:pt x="1765" y="206"/>
              </a:lnTo>
              <a:lnTo>
                <a:pt x="1762" y="206"/>
              </a:lnTo>
              <a:lnTo>
                <a:pt x="1758" y="204"/>
              </a:lnTo>
              <a:lnTo>
                <a:pt x="1756" y="204"/>
              </a:lnTo>
              <a:lnTo>
                <a:pt x="1756" y="202"/>
              </a:lnTo>
              <a:lnTo>
                <a:pt x="1752" y="202"/>
              </a:lnTo>
              <a:lnTo>
                <a:pt x="1751" y="199"/>
              </a:lnTo>
              <a:lnTo>
                <a:pt x="1749" y="197"/>
              </a:lnTo>
              <a:lnTo>
                <a:pt x="1745" y="193"/>
              </a:lnTo>
              <a:lnTo>
                <a:pt x="1741" y="187"/>
              </a:lnTo>
              <a:lnTo>
                <a:pt x="1738" y="182"/>
              </a:lnTo>
              <a:lnTo>
                <a:pt x="1734" y="174"/>
              </a:lnTo>
              <a:lnTo>
                <a:pt x="1726" y="160"/>
              </a:lnTo>
              <a:lnTo>
                <a:pt x="1717" y="143"/>
              </a:lnTo>
              <a:lnTo>
                <a:pt x="1710" y="143"/>
              </a:lnTo>
              <a:lnTo>
                <a:pt x="1702" y="145"/>
              </a:lnTo>
              <a:lnTo>
                <a:pt x="1693" y="145"/>
              </a:lnTo>
              <a:lnTo>
                <a:pt x="1684" y="147"/>
              </a:lnTo>
              <a:lnTo>
                <a:pt x="1673" y="147"/>
              </a:lnTo>
              <a:lnTo>
                <a:pt x="1660" y="147"/>
              </a:lnTo>
              <a:lnTo>
                <a:pt x="1652" y="149"/>
              </a:lnTo>
              <a:lnTo>
                <a:pt x="1647" y="149"/>
              </a:lnTo>
              <a:lnTo>
                <a:pt x="1630" y="149"/>
              </a:lnTo>
              <a:lnTo>
                <a:pt x="1586" y="149"/>
              </a:lnTo>
              <a:lnTo>
                <a:pt x="1578" y="156"/>
              </a:lnTo>
              <a:lnTo>
                <a:pt x="1562" y="178"/>
              </a:lnTo>
              <a:lnTo>
                <a:pt x="1558" y="184"/>
              </a:lnTo>
              <a:lnTo>
                <a:pt x="1554" y="189"/>
              </a:lnTo>
              <a:lnTo>
                <a:pt x="1554" y="191"/>
              </a:lnTo>
              <a:lnTo>
                <a:pt x="1554" y="193"/>
              </a:lnTo>
              <a:lnTo>
                <a:pt x="1553" y="195"/>
              </a:lnTo>
              <a:lnTo>
                <a:pt x="1553" y="197"/>
              </a:lnTo>
              <a:lnTo>
                <a:pt x="1553" y="199"/>
              </a:lnTo>
              <a:lnTo>
                <a:pt x="1554" y="200"/>
              </a:lnTo>
              <a:lnTo>
                <a:pt x="1554" y="204"/>
              </a:lnTo>
              <a:lnTo>
                <a:pt x="1554" y="206"/>
              </a:lnTo>
              <a:lnTo>
                <a:pt x="1293" y="206"/>
              </a:lnTo>
              <a:lnTo>
                <a:pt x="1295" y="206"/>
              </a:lnTo>
              <a:lnTo>
                <a:pt x="1297" y="204"/>
              </a:lnTo>
              <a:lnTo>
                <a:pt x="1299" y="202"/>
              </a:lnTo>
              <a:lnTo>
                <a:pt x="1301" y="199"/>
              </a:lnTo>
              <a:lnTo>
                <a:pt x="1305" y="195"/>
              </a:lnTo>
              <a:lnTo>
                <a:pt x="1306" y="191"/>
              </a:lnTo>
              <a:lnTo>
                <a:pt x="1308" y="187"/>
              </a:lnTo>
              <a:lnTo>
                <a:pt x="1310" y="182"/>
              </a:lnTo>
              <a:lnTo>
                <a:pt x="1310" y="176"/>
              </a:lnTo>
              <a:lnTo>
                <a:pt x="1314" y="165"/>
              </a:lnTo>
              <a:lnTo>
                <a:pt x="1316" y="152"/>
              </a:lnTo>
              <a:lnTo>
                <a:pt x="1317" y="134"/>
              </a:lnTo>
              <a:lnTo>
                <a:pt x="1321" y="113"/>
              </a:lnTo>
              <a:lnTo>
                <a:pt x="1323" y="100"/>
              </a:lnTo>
              <a:lnTo>
                <a:pt x="1327" y="76"/>
              </a:lnTo>
              <a:lnTo>
                <a:pt x="1327" y="56"/>
              </a:lnTo>
              <a:lnTo>
                <a:pt x="1329" y="41"/>
              </a:lnTo>
              <a:lnTo>
                <a:pt x="1329" y="36"/>
              </a:lnTo>
              <a:lnTo>
                <a:pt x="1329" y="30"/>
              </a:lnTo>
              <a:lnTo>
                <a:pt x="1329" y="24"/>
              </a:lnTo>
              <a:lnTo>
                <a:pt x="1329" y="21"/>
              </a:lnTo>
              <a:lnTo>
                <a:pt x="1327" y="17"/>
              </a:lnTo>
              <a:lnTo>
                <a:pt x="1327" y="13"/>
              </a:lnTo>
              <a:lnTo>
                <a:pt x="1325" y="10"/>
              </a:lnTo>
              <a:lnTo>
                <a:pt x="1323" y="8"/>
              </a:lnTo>
              <a:lnTo>
                <a:pt x="1321" y="6"/>
              </a:lnTo>
              <a:lnTo>
                <a:pt x="1321" y="4"/>
              </a:lnTo>
              <a:lnTo>
                <a:pt x="1319" y="4"/>
              </a:lnTo>
              <a:lnTo>
                <a:pt x="1421" y="4"/>
              </a:lnTo>
              <a:lnTo>
                <a:pt x="1417" y="6"/>
              </a:lnTo>
              <a:lnTo>
                <a:pt x="1416" y="8"/>
              </a:lnTo>
              <a:lnTo>
                <a:pt x="1414" y="8"/>
              </a:lnTo>
              <a:lnTo>
                <a:pt x="1414" y="10"/>
              </a:lnTo>
              <a:lnTo>
                <a:pt x="1412" y="13"/>
              </a:lnTo>
              <a:lnTo>
                <a:pt x="1410" y="17"/>
              </a:lnTo>
              <a:lnTo>
                <a:pt x="1408" y="21"/>
              </a:lnTo>
              <a:lnTo>
                <a:pt x="1406" y="26"/>
              </a:lnTo>
              <a:lnTo>
                <a:pt x="1404" y="32"/>
              </a:lnTo>
              <a:lnTo>
                <a:pt x="1403" y="43"/>
              </a:lnTo>
              <a:lnTo>
                <a:pt x="1399" y="56"/>
              </a:lnTo>
              <a:lnTo>
                <a:pt x="1397" y="74"/>
              </a:lnTo>
              <a:lnTo>
                <a:pt x="1393" y="97"/>
              </a:lnTo>
              <a:lnTo>
                <a:pt x="1393" y="110"/>
              </a:lnTo>
              <a:lnTo>
                <a:pt x="1388" y="152"/>
              </a:lnTo>
              <a:lnTo>
                <a:pt x="1386" y="169"/>
              </a:lnTo>
              <a:lnTo>
                <a:pt x="1386" y="171"/>
              </a:lnTo>
              <a:lnTo>
                <a:pt x="1386" y="173"/>
              </a:lnTo>
              <a:lnTo>
                <a:pt x="1386" y="174"/>
              </a:lnTo>
              <a:lnTo>
                <a:pt x="1388" y="176"/>
              </a:lnTo>
              <a:lnTo>
                <a:pt x="1390" y="178"/>
              </a:lnTo>
              <a:lnTo>
                <a:pt x="1392" y="178"/>
              </a:lnTo>
              <a:lnTo>
                <a:pt x="1393" y="180"/>
              </a:lnTo>
              <a:lnTo>
                <a:pt x="1399" y="180"/>
              </a:lnTo>
              <a:lnTo>
                <a:pt x="1403" y="180"/>
              </a:lnTo>
              <a:lnTo>
                <a:pt x="1410" y="180"/>
              </a:lnTo>
              <a:lnTo>
                <a:pt x="1432" y="180"/>
              </a:lnTo>
              <a:lnTo>
                <a:pt x="1449" y="180"/>
              </a:lnTo>
              <a:lnTo>
                <a:pt x="1464" y="180"/>
              </a:lnTo>
              <a:lnTo>
                <a:pt x="1473" y="178"/>
              </a:lnTo>
              <a:lnTo>
                <a:pt x="1479" y="178"/>
              </a:lnTo>
              <a:lnTo>
                <a:pt x="1482" y="178"/>
              </a:lnTo>
              <a:lnTo>
                <a:pt x="1493" y="174"/>
              </a:lnTo>
              <a:lnTo>
                <a:pt x="1499" y="174"/>
              </a:lnTo>
              <a:lnTo>
                <a:pt x="1503" y="173"/>
              </a:lnTo>
              <a:lnTo>
                <a:pt x="1508" y="171"/>
              </a:lnTo>
              <a:lnTo>
                <a:pt x="1514" y="169"/>
              </a:lnTo>
              <a:lnTo>
                <a:pt x="1525" y="156"/>
              </a:lnTo>
              <a:lnTo>
                <a:pt x="1540" y="143"/>
              </a:lnTo>
              <a:lnTo>
                <a:pt x="1554" y="126"/>
              </a:lnTo>
              <a:lnTo>
                <a:pt x="1569" y="108"/>
              </a:lnTo>
              <a:lnTo>
                <a:pt x="1595" y="78"/>
              </a:lnTo>
              <a:lnTo>
                <a:pt x="1606" y="65"/>
              </a:lnTo>
              <a:lnTo>
                <a:pt x="1615" y="52"/>
              </a:lnTo>
              <a:lnTo>
                <a:pt x="1625" y="43"/>
              </a:lnTo>
              <a:lnTo>
                <a:pt x="1630" y="34"/>
              </a:lnTo>
              <a:lnTo>
                <a:pt x="1636" y="26"/>
              </a:lnTo>
              <a:lnTo>
                <a:pt x="1640" y="21"/>
              </a:lnTo>
              <a:lnTo>
                <a:pt x="1643" y="17"/>
              </a:lnTo>
              <a:lnTo>
                <a:pt x="1643" y="15"/>
              </a:lnTo>
              <a:lnTo>
                <a:pt x="1643" y="13"/>
              </a:lnTo>
              <a:lnTo>
                <a:pt x="1641" y="10"/>
              </a:lnTo>
              <a:lnTo>
                <a:pt x="1640" y="6"/>
              </a:lnTo>
              <a:lnTo>
                <a:pt x="1638" y="4"/>
              </a:lnTo>
              <a:lnTo>
                <a:pt x="1719" y="4"/>
              </a:lnTo>
              <a:lnTo>
                <a:pt x="1775" y="117"/>
              </a:lnTo>
              <a:lnTo>
                <a:pt x="1784" y="136"/>
              </a:lnTo>
              <a:lnTo>
                <a:pt x="1793" y="152"/>
              </a:lnTo>
              <a:lnTo>
                <a:pt x="1802" y="167"/>
              </a:lnTo>
              <a:lnTo>
                <a:pt x="1806" y="173"/>
              </a:lnTo>
              <a:lnTo>
                <a:pt x="1810" y="178"/>
              </a:lnTo>
              <a:lnTo>
                <a:pt x="1813" y="182"/>
              </a:lnTo>
              <a:lnTo>
                <a:pt x="1817" y="187"/>
              </a:lnTo>
              <a:lnTo>
                <a:pt x="1821" y="191"/>
              </a:lnTo>
              <a:lnTo>
                <a:pt x="1825" y="195"/>
              </a:lnTo>
              <a:lnTo>
                <a:pt x="1828" y="199"/>
              </a:lnTo>
              <a:lnTo>
                <a:pt x="1834" y="202"/>
              </a:lnTo>
              <a:lnTo>
                <a:pt x="1838" y="204"/>
              </a:lnTo>
              <a:lnTo>
                <a:pt x="1839" y="206"/>
              </a:lnTo>
              <a:lnTo>
                <a:pt x="1841" y="206"/>
              </a:lnTo>
              <a:close/>
              <a:moveTo>
                <a:pt x="1271" y="156"/>
              </a:moveTo>
              <a:lnTo>
                <a:pt x="1269" y="160"/>
              </a:lnTo>
              <a:lnTo>
                <a:pt x="1268" y="163"/>
              </a:lnTo>
              <a:lnTo>
                <a:pt x="1262" y="169"/>
              </a:lnTo>
              <a:lnTo>
                <a:pt x="1256" y="174"/>
              </a:lnTo>
              <a:lnTo>
                <a:pt x="1255" y="178"/>
              </a:lnTo>
              <a:lnTo>
                <a:pt x="1251" y="180"/>
              </a:lnTo>
              <a:lnTo>
                <a:pt x="1245" y="184"/>
              </a:lnTo>
              <a:lnTo>
                <a:pt x="1242" y="187"/>
              </a:lnTo>
              <a:lnTo>
                <a:pt x="1238" y="189"/>
              </a:lnTo>
              <a:lnTo>
                <a:pt x="1234" y="191"/>
              </a:lnTo>
              <a:lnTo>
                <a:pt x="1231" y="193"/>
              </a:lnTo>
              <a:lnTo>
                <a:pt x="1221" y="197"/>
              </a:lnTo>
              <a:lnTo>
                <a:pt x="1218" y="199"/>
              </a:lnTo>
              <a:lnTo>
                <a:pt x="1214" y="200"/>
              </a:lnTo>
              <a:lnTo>
                <a:pt x="1208" y="200"/>
              </a:lnTo>
              <a:lnTo>
                <a:pt x="1205" y="202"/>
              </a:lnTo>
              <a:lnTo>
                <a:pt x="1199" y="204"/>
              </a:lnTo>
              <a:lnTo>
                <a:pt x="1193" y="204"/>
              </a:lnTo>
              <a:lnTo>
                <a:pt x="1188" y="206"/>
              </a:lnTo>
              <a:lnTo>
                <a:pt x="1184" y="206"/>
              </a:lnTo>
              <a:lnTo>
                <a:pt x="1177" y="208"/>
              </a:lnTo>
              <a:lnTo>
                <a:pt x="1171" y="208"/>
              </a:lnTo>
              <a:lnTo>
                <a:pt x="1160" y="210"/>
              </a:lnTo>
              <a:lnTo>
                <a:pt x="1147" y="210"/>
              </a:lnTo>
              <a:lnTo>
                <a:pt x="1142" y="210"/>
              </a:lnTo>
              <a:lnTo>
                <a:pt x="1134" y="210"/>
              </a:lnTo>
              <a:lnTo>
                <a:pt x="1127" y="210"/>
              </a:lnTo>
              <a:lnTo>
                <a:pt x="1118" y="210"/>
              </a:lnTo>
              <a:lnTo>
                <a:pt x="1110" y="210"/>
              </a:lnTo>
              <a:lnTo>
                <a:pt x="1103" y="208"/>
              </a:lnTo>
              <a:lnTo>
                <a:pt x="1095" y="208"/>
              </a:lnTo>
              <a:lnTo>
                <a:pt x="1088" y="206"/>
              </a:lnTo>
              <a:lnTo>
                <a:pt x="1081" y="204"/>
              </a:lnTo>
              <a:lnTo>
                <a:pt x="1073" y="204"/>
              </a:lnTo>
              <a:lnTo>
                <a:pt x="1066" y="200"/>
              </a:lnTo>
              <a:lnTo>
                <a:pt x="1060" y="199"/>
              </a:lnTo>
              <a:lnTo>
                <a:pt x="1053" y="197"/>
              </a:lnTo>
              <a:lnTo>
                <a:pt x="1047" y="195"/>
              </a:lnTo>
              <a:lnTo>
                <a:pt x="1044" y="193"/>
              </a:lnTo>
              <a:lnTo>
                <a:pt x="1040" y="191"/>
              </a:lnTo>
              <a:lnTo>
                <a:pt x="1034" y="189"/>
              </a:lnTo>
              <a:lnTo>
                <a:pt x="1029" y="186"/>
              </a:lnTo>
              <a:lnTo>
                <a:pt x="1025" y="182"/>
              </a:lnTo>
              <a:lnTo>
                <a:pt x="1020" y="180"/>
              </a:lnTo>
              <a:lnTo>
                <a:pt x="1016" y="176"/>
              </a:lnTo>
              <a:lnTo>
                <a:pt x="1010" y="173"/>
              </a:lnTo>
              <a:lnTo>
                <a:pt x="1007" y="169"/>
              </a:lnTo>
              <a:lnTo>
                <a:pt x="1003" y="165"/>
              </a:lnTo>
              <a:lnTo>
                <a:pt x="1001" y="161"/>
              </a:lnTo>
              <a:lnTo>
                <a:pt x="997" y="158"/>
              </a:lnTo>
              <a:lnTo>
                <a:pt x="995" y="154"/>
              </a:lnTo>
              <a:lnTo>
                <a:pt x="992" y="150"/>
              </a:lnTo>
              <a:lnTo>
                <a:pt x="990" y="145"/>
              </a:lnTo>
              <a:lnTo>
                <a:pt x="988" y="141"/>
              </a:lnTo>
              <a:lnTo>
                <a:pt x="988" y="137"/>
              </a:lnTo>
              <a:lnTo>
                <a:pt x="986" y="132"/>
              </a:lnTo>
              <a:lnTo>
                <a:pt x="986" y="128"/>
              </a:lnTo>
              <a:lnTo>
                <a:pt x="984" y="123"/>
              </a:lnTo>
              <a:lnTo>
                <a:pt x="984" y="119"/>
              </a:lnTo>
              <a:lnTo>
                <a:pt x="984" y="112"/>
              </a:lnTo>
              <a:lnTo>
                <a:pt x="986" y="106"/>
              </a:lnTo>
              <a:lnTo>
                <a:pt x="986" y="100"/>
              </a:lnTo>
              <a:lnTo>
                <a:pt x="988" y="93"/>
              </a:lnTo>
              <a:lnTo>
                <a:pt x="988" y="91"/>
              </a:lnTo>
              <a:lnTo>
                <a:pt x="990" y="87"/>
              </a:lnTo>
              <a:lnTo>
                <a:pt x="992" y="82"/>
              </a:lnTo>
              <a:lnTo>
                <a:pt x="994" y="76"/>
              </a:lnTo>
              <a:lnTo>
                <a:pt x="997" y="73"/>
              </a:lnTo>
              <a:lnTo>
                <a:pt x="1001" y="67"/>
              </a:lnTo>
              <a:lnTo>
                <a:pt x="1005" y="62"/>
              </a:lnTo>
              <a:lnTo>
                <a:pt x="1008" y="56"/>
              </a:lnTo>
              <a:lnTo>
                <a:pt x="1012" y="52"/>
              </a:lnTo>
              <a:lnTo>
                <a:pt x="1018" y="47"/>
              </a:lnTo>
              <a:lnTo>
                <a:pt x="1023" y="43"/>
              </a:lnTo>
              <a:lnTo>
                <a:pt x="1029" y="37"/>
              </a:lnTo>
              <a:lnTo>
                <a:pt x="1034" y="34"/>
              </a:lnTo>
              <a:lnTo>
                <a:pt x="1040" y="30"/>
              </a:lnTo>
              <a:lnTo>
                <a:pt x="1047" y="26"/>
              </a:lnTo>
              <a:lnTo>
                <a:pt x="1055" y="23"/>
              </a:lnTo>
              <a:lnTo>
                <a:pt x="1062" y="19"/>
              </a:lnTo>
              <a:lnTo>
                <a:pt x="1071" y="17"/>
              </a:lnTo>
              <a:lnTo>
                <a:pt x="1073" y="15"/>
              </a:lnTo>
              <a:lnTo>
                <a:pt x="1079" y="13"/>
              </a:lnTo>
              <a:lnTo>
                <a:pt x="1088" y="12"/>
              </a:lnTo>
              <a:lnTo>
                <a:pt x="1095" y="8"/>
              </a:lnTo>
              <a:lnTo>
                <a:pt x="1105" y="6"/>
              </a:lnTo>
              <a:lnTo>
                <a:pt x="1114" y="4"/>
              </a:lnTo>
              <a:lnTo>
                <a:pt x="1119" y="4"/>
              </a:lnTo>
              <a:lnTo>
                <a:pt x="1123" y="2"/>
              </a:lnTo>
              <a:lnTo>
                <a:pt x="1134" y="2"/>
              </a:lnTo>
              <a:lnTo>
                <a:pt x="1145" y="0"/>
              </a:lnTo>
              <a:lnTo>
                <a:pt x="1155" y="0"/>
              </a:lnTo>
              <a:lnTo>
                <a:pt x="1166" y="0"/>
              </a:lnTo>
              <a:lnTo>
                <a:pt x="1179" y="0"/>
              </a:lnTo>
              <a:lnTo>
                <a:pt x="1188" y="0"/>
              </a:lnTo>
              <a:lnTo>
                <a:pt x="1201" y="0"/>
              </a:lnTo>
              <a:lnTo>
                <a:pt x="1212" y="0"/>
              </a:lnTo>
              <a:lnTo>
                <a:pt x="1225" y="2"/>
              </a:lnTo>
              <a:lnTo>
                <a:pt x="1238" y="2"/>
              </a:lnTo>
              <a:lnTo>
                <a:pt x="1251" y="2"/>
              </a:lnTo>
              <a:lnTo>
                <a:pt x="1260" y="4"/>
              </a:lnTo>
              <a:lnTo>
                <a:pt x="1268" y="4"/>
              </a:lnTo>
              <a:lnTo>
                <a:pt x="1258" y="56"/>
              </a:lnTo>
              <a:lnTo>
                <a:pt x="1255" y="52"/>
              </a:lnTo>
              <a:lnTo>
                <a:pt x="1251" y="49"/>
              </a:lnTo>
              <a:lnTo>
                <a:pt x="1247" y="47"/>
              </a:lnTo>
              <a:lnTo>
                <a:pt x="1245" y="45"/>
              </a:lnTo>
              <a:lnTo>
                <a:pt x="1242" y="43"/>
              </a:lnTo>
              <a:lnTo>
                <a:pt x="1238" y="41"/>
              </a:lnTo>
              <a:lnTo>
                <a:pt x="1236" y="39"/>
              </a:lnTo>
              <a:lnTo>
                <a:pt x="1232" y="37"/>
              </a:lnTo>
              <a:lnTo>
                <a:pt x="1227" y="36"/>
              </a:lnTo>
              <a:lnTo>
                <a:pt x="1221" y="32"/>
              </a:lnTo>
              <a:lnTo>
                <a:pt x="1216" y="30"/>
              </a:lnTo>
              <a:lnTo>
                <a:pt x="1210" y="30"/>
              </a:lnTo>
              <a:lnTo>
                <a:pt x="1205" y="28"/>
              </a:lnTo>
              <a:lnTo>
                <a:pt x="1197" y="26"/>
              </a:lnTo>
              <a:lnTo>
                <a:pt x="1192" y="26"/>
              </a:lnTo>
              <a:lnTo>
                <a:pt x="1184" y="26"/>
              </a:lnTo>
              <a:lnTo>
                <a:pt x="1179" y="24"/>
              </a:lnTo>
              <a:lnTo>
                <a:pt x="1171" y="24"/>
              </a:lnTo>
              <a:lnTo>
                <a:pt x="1164" y="24"/>
              </a:lnTo>
              <a:lnTo>
                <a:pt x="1158" y="26"/>
              </a:lnTo>
              <a:lnTo>
                <a:pt x="1151" y="26"/>
              </a:lnTo>
              <a:lnTo>
                <a:pt x="1145" y="26"/>
              </a:lnTo>
              <a:lnTo>
                <a:pt x="1140" y="28"/>
              </a:lnTo>
              <a:lnTo>
                <a:pt x="1132" y="28"/>
              </a:lnTo>
              <a:lnTo>
                <a:pt x="1131" y="30"/>
              </a:lnTo>
              <a:lnTo>
                <a:pt x="1129" y="30"/>
              </a:lnTo>
              <a:lnTo>
                <a:pt x="1123" y="32"/>
              </a:lnTo>
              <a:lnTo>
                <a:pt x="1118" y="34"/>
              </a:lnTo>
              <a:lnTo>
                <a:pt x="1112" y="36"/>
              </a:lnTo>
              <a:lnTo>
                <a:pt x="1107" y="37"/>
              </a:lnTo>
              <a:lnTo>
                <a:pt x="1103" y="41"/>
              </a:lnTo>
              <a:lnTo>
                <a:pt x="1099" y="43"/>
              </a:lnTo>
              <a:lnTo>
                <a:pt x="1094" y="47"/>
              </a:lnTo>
              <a:lnTo>
                <a:pt x="1090" y="50"/>
              </a:lnTo>
              <a:lnTo>
                <a:pt x="1086" y="54"/>
              </a:lnTo>
              <a:lnTo>
                <a:pt x="1082" y="56"/>
              </a:lnTo>
              <a:lnTo>
                <a:pt x="1081" y="60"/>
              </a:lnTo>
              <a:lnTo>
                <a:pt x="1077" y="63"/>
              </a:lnTo>
              <a:lnTo>
                <a:pt x="1075" y="65"/>
              </a:lnTo>
              <a:lnTo>
                <a:pt x="1073" y="69"/>
              </a:lnTo>
              <a:lnTo>
                <a:pt x="1071" y="73"/>
              </a:lnTo>
              <a:lnTo>
                <a:pt x="1068" y="76"/>
              </a:lnTo>
              <a:lnTo>
                <a:pt x="1068" y="80"/>
              </a:lnTo>
              <a:lnTo>
                <a:pt x="1064" y="87"/>
              </a:lnTo>
              <a:lnTo>
                <a:pt x="1062" y="91"/>
              </a:lnTo>
              <a:lnTo>
                <a:pt x="1062" y="95"/>
              </a:lnTo>
              <a:lnTo>
                <a:pt x="1062" y="99"/>
              </a:lnTo>
              <a:lnTo>
                <a:pt x="1060" y="104"/>
              </a:lnTo>
              <a:lnTo>
                <a:pt x="1060" y="108"/>
              </a:lnTo>
              <a:lnTo>
                <a:pt x="1060" y="112"/>
              </a:lnTo>
              <a:lnTo>
                <a:pt x="1060" y="115"/>
              </a:lnTo>
              <a:lnTo>
                <a:pt x="1060" y="119"/>
              </a:lnTo>
              <a:lnTo>
                <a:pt x="1062" y="123"/>
              </a:lnTo>
              <a:lnTo>
                <a:pt x="1062" y="126"/>
              </a:lnTo>
              <a:lnTo>
                <a:pt x="1064" y="130"/>
              </a:lnTo>
              <a:lnTo>
                <a:pt x="1064" y="134"/>
              </a:lnTo>
              <a:lnTo>
                <a:pt x="1066" y="137"/>
              </a:lnTo>
              <a:lnTo>
                <a:pt x="1068" y="139"/>
              </a:lnTo>
              <a:lnTo>
                <a:pt x="1069" y="143"/>
              </a:lnTo>
              <a:lnTo>
                <a:pt x="1071" y="147"/>
              </a:lnTo>
              <a:lnTo>
                <a:pt x="1073" y="149"/>
              </a:lnTo>
              <a:lnTo>
                <a:pt x="1077" y="152"/>
              </a:lnTo>
              <a:lnTo>
                <a:pt x="1081" y="154"/>
              </a:lnTo>
              <a:lnTo>
                <a:pt x="1082" y="156"/>
              </a:lnTo>
              <a:lnTo>
                <a:pt x="1086" y="160"/>
              </a:lnTo>
              <a:lnTo>
                <a:pt x="1090" y="161"/>
              </a:lnTo>
              <a:lnTo>
                <a:pt x="1094" y="163"/>
              </a:lnTo>
              <a:lnTo>
                <a:pt x="1097" y="165"/>
              </a:lnTo>
              <a:lnTo>
                <a:pt x="1101" y="167"/>
              </a:lnTo>
              <a:lnTo>
                <a:pt x="1105" y="169"/>
              </a:lnTo>
              <a:lnTo>
                <a:pt x="1114" y="173"/>
              </a:lnTo>
              <a:lnTo>
                <a:pt x="1118" y="173"/>
              </a:lnTo>
              <a:lnTo>
                <a:pt x="1123" y="174"/>
              </a:lnTo>
              <a:lnTo>
                <a:pt x="1127" y="176"/>
              </a:lnTo>
              <a:lnTo>
                <a:pt x="1132" y="176"/>
              </a:lnTo>
              <a:lnTo>
                <a:pt x="1136" y="178"/>
              </a:lnTo>
              <a:lnTo>
                <a:pt x="1142" y="178"/>
              </a:lnTo>
              <a:lnTo>
                <a:pt x="1147" y="178"/>
              </a:lnTo>
              <a:lnTo>
                <a:pt x="1153" y="178"/>
              </a:lnTo>
              <a:lnTo>
                <a:pt x="1158" y="180"/>
              </a:lnTo>
              <a:lnTo>
                <a:pt x="1164" y="180"/>
              </a:lnTo>
              <a:lnTo>
                <a:pt x="1169" y="180"/>
              </a:lnTo>
              <a:lnTo>
                <a:pt x="1177" y="178"/>
              </a:lnTo>
              <a:lnTo>
                <a:pt x="1182" y="178"/>
              </a:lnTo>
              <a:lnTo>
                <a:pt x="1188" y="178"/>
              </a:lnTo>
              <a:lnTo>
                <a:pt x="1195" y="176"/>
              </a:lnTo>
              <a:lnTo>
                <a:pt x="1201" y="176"/>
              </a:lnTo>
              <a:lnTo>
                <a:pt x="1214" y="173"/>
              </a:lnTo>
              <a:lnTo>
                <a:pt x="1229" y="171"/>
              </a:lnTo>
              <a:lnTo>
                <a:pt x="1236" y="169"/>
              </a:lnTo>
              <a:lnTo>
                <a:pt x="1243" y="167"/>
              </a:lnTo>
              <a:lnTo>
                <a:pt x="1249" y="163"/>
              </a:lnTo>
              <a:lnTo>
                <a:pt x="1256" y="161"/>
              </a:lnTo>
              <a:lnTo>
                <a:pt x="1271" y="156"/>
              </a:lnTo>
              <a:close/>
              <a:moveTo>
                <a:pt x="1007" y="213"/>
              </a:moveTo>
              <a:lnTo>
                <a:pt x="990" y="213"/>
              </a:lnTo>
              <a:lnTo>
                <a:pt x="973" y="215"/>
              </a:lnTo>
              <a:lnTo>
                <a:pt x="957" y="215"/>
              </a:lnTo>
              <a:lnTo>
                <a:pt x="938" y="215"/>
              </a:lnTo>
              <a:lnTo>
                <a:pt x="929" y="215"/>
              </a:lnTo>
              <a:lnTo>
                <a:pt x="921" y="215"/>
              </a:lnTo>
              <a:lnTo>
                <a:pt x="916" y="213"/>
              </a:lnTo>
              <a:lnTo>
                <a:pt x="912" y="213"/>
              </a:lnTo>
              <a:lnTo>
                <a:pt x="910" y="213"/>
              </a:lnTo>
              <a:lnTo>
                <a:pt x="908" y="211"/>
              </a:lnTo>
              <a:lnTo>
                <a:pt x="907" y="211"/>
              </a:lnTo>
              <a:lnTo>
                <a:pt x="903" y="210"/>
              </a:lnTo>
              <a:lnTo>
                <a:pt x="901" y="210"/>
              </a:lnTo>
              <a:lnTo>
                <a:pt x="899" y="208"/>
              </a:lnTo>
              <a:lnTo>
                <a:pt x="896" y="206"/>
              </a:lnTo>
              <a:lnTo>
                <a:pt x="792" y="126"/>
              </a:lnTo>
              <a:lnTo>
                <a:pt x="788" y="124"/>
              </a:lnTo>
              <a:lnTo>
                <a:pt x="784" y="123"/>
              </a:lnTo>
              <a:lnTo>
                <a:pt x="781" y="121"/>
              </a:lnTo>
              <a:lnTo>
                <a:pt x="777" y="119"/>
              </a:lnTo>
              <a:lnTo>
                <a:pt x="775" y="117"/>
              </a:lnTo>
              <a:lnTo>
                <a:pt x="772" y="117"/>
              </a:lnTo>
              <a:lnTo>
                <a:pt x="768" y="117"/>
              </a:lnTo>
              <a:lnTo>
                <a:pt x="766" y="115"/>
              </a:lnTo>
              <a:lnTo>
                <a:pt x="762" y="115"/>
              </a:lnTo>
              <a:lnTo>
                <a:pt x="760" y="132"/>
              </a:lnTo>
              <a:lnTo>
                <a:pt x="759" y="147"/>
              </a:lnTo>
              <a:lnTo>
                <a:pt x="759" y="154"/>
              </a:lnTo>
              <a:lnTo>
                <a:pt x="759" y="161"/>
              </a:lnTo>
              <a:lnTo>
                <a:pt x="757" y="173"/>
              </a:lnTo>
              <a:lnTo>
                <a:pt x="757" y="180"/>
              </a:lnTo>
              <a:lnTo>
                <a:pt x="759" y="186"/>
              </a:lnTo>
              <a:lnTo>
                <a:pt x="759" y="189"/>
              </a:lnTo>
              <a:lnTo>
                <a:pt x="759" y="195"/>
              </a:lnTo>
              <a:lnTo>
                <a:pt x="760" y="197"/>
              </a:lnTo>
              <a:lnTo>
                <a:pt x="760" y="200"/>
              </a:lnTo>
              <a:lnTo>
                <a:pt x="762" y="202"/>
              </a:lnTo>
              <a:lnTo>
                <a:pt x="764" y="204"/>
              </a:lnTo>
              <a:lnTo>
                <a:pt x="766" y="206"/>
              </a:lnTo>
              <a:lnTo>
                <a:pt x="768" y="206"/>
              </a:lnTo>
              <a:lnTo>
                <a:pt x="666" y="206"/>
              </a:lnTo>
              <a:lnTo>
                <a:pt x="668" y="206"/>
              </a:lnTo>
              <a:lnTo>
                <a:pt x="670" y="206"/>
              </a:lnTo>
              <a:lnTo>
                <a:pt x="670" y="204"/>
              </a:lnTo>
              <a:lnTo>
                <a:pt x="672" y="202"/>
              </a:lnTo>
              <a:lnTo>
                <a:pt x="673" y="200"/>
              </a:lnTo>
              <a:lnTo>
                <a:pt x="677" y="197"/>
              </a:lnTo>
              <a:lnTo>
                <a:pt x="679" y="193"/>
              </a:lnTo>
              <a:lnTo>
                <a:pt x="681" y="189"/>
              </a:lnTo>
              <a:lnTo>
                <a:pt x="681" y="186"/>
              </a:lnTo>
              <a:lnTo>
                <a:pt x="683" y="180"/>
              </a:lnTo>
              <a:lnTo>
                <a:pt x="686" y="169"/>
              </a:lnTo>
              <a:lnTo>
                <a:pt x="688" y="154"/>
              </a:lnTo>
              <a:lnTo>
                <a:pt x="692" y="136"/>
              </a:lnTo>
              <a:lnTo>
                <a:pt x="696" y="113"/>
              </a:lnTo>
              <a:lnTo>
                <a:pt x="696" y="100"/>
              </a:lnTo>
              <a:lnTo>
                <a:pt x="699" y="76"/>
              </a:lnTo>
              <a:lnTo>
                <a:pt x="701" y="56"/>
              </a:lnTo>
              <a:lnTo>
                <a:pt x="703" y="41"/>
              </a:lnTo>
              <a:lnTo>
                <a:pt x="703" y="36"/>
              </a:lnTo>
              <a:lnTo>
                <a:pt x="703" y="30"/>
              </a:lnTo>
              <a:lnTo>
                <a:pt x="703" y="24"/>
              </a:lnTo>
              <a:lnTo>
                <a:pt x="701" y="21"/>
              </a:lnTo>
              <a:lnTo>
                <a:pt x="701" y="17"/>
              </a:lnTo>
              <a:lnTo>
                <a:pt x="699" y="13"/>
              </a:lnTo>
              <a:lnTo>
                <a:pt x="698" y="10"/>
              </a:lnTo>
              <a:lnTo>
                <a:pt x="696" y="8"/>
              </a:lnTo>
              <a:lnTo>
                <a:pt x="694" y="6"/>
              </a:lnTo>
              <a:lnTo>
                <a:pt x="692" y="4"/>
              </a:lnTo>
              <a:lnTo>
                <a:pt x="829" y="4"/>
              </a:lnTo>
              <a:lnTo>
                <a:pt x="840" y="4"/>
              </a:lnTo>
              <a:lnTo>
                <a:pt x="847" y="4"/>
              </a:lnTo>
              <a:lnTo>
                <a:pt x="853" y="4"/>
              </a:lnTo>
              <a:lnTo>
                <a:pt x="864" y="6"/>
              </a:lnTo>
              <a:lnTo>
                <a:pt x="870" y="6"/>
              </a:lnTo>
              <a:lnTo>
                <a:pt x="873" y="6"/>
              </a:lnTo>
              <a:lnTo>
                <a:pt x="884" y="8"/>
              </a:lnTo>
              <a:lnTo>
                <a:pt x="892" y="10"/>
              </a:lnTo>
              <a:lnTo>
                <a:pt x="896" y="12"/>
              </a:lnTo>
              <a:lnTo>
                <a:pt x="901" y="12"/>
              </a:lnTo>
              <a:lnTo>
                <a:pt x="907" y="15"/>
              </a:lnTo>
              <a:lnTo>
                <a:pt x="910" y="17"/>
              </a:lnTo>
              <a:lnTo>
                <a:pt x="914" y="17"/>
              </a:lnTo>
              <a:lnTo>
                <a:pt x="916" y="19"/>
              </a:lnTo>
              <a:lnTo>
                <a:pt x="918" y="21"/>
              </a:lnTo>
              <a:lnTo>
                <a:pt x="921" y="23"/>
              </a:lnTo>
              <a:lnTo>
                <a:pt x="923" y="24"/>
              </a:lnTo>
              <a:lnTo>
                <a:pt x="927" y="28"/>
              </a:lnTo>
              <a:lnTo>
                <a:pt x="929" y="30"/>
              </a:lnTo>
              <a:lnTo>
                <a:pt x="929" y="32"/>
              </a:lnTo>
              <a:lnTo>
                <a:pt x="931" y="36"/>
              </a:lnTo>
              <a:lnTo>
                <a:pt x="933" y="37"/>
              </a:lnTo>
              <a:lnTo>
                <a:pt x="933" y="39"/>
              </a:lnTo>
              <a:lnTo>
                <a:pt x="933" y="41"/>
              </a:lnTo>
              <a:lnTo>
                <a:pt x="933" y="43"/>
              </a:lnTo>
              <a:lnTo>
                <a:pt x="933" y="45"/>
              </a:lnTo>
              <a:lnTo>
                <a:pt x="934" y="47"/>
              </a:lnTo>
              <a:lnTo>
                <a:pt x="933" y="52"/>
              </a:lnTo>
              <a:lnTo>
                <a:pt x="933" y="58"/>
              </a:lnTo>
              <a:lnTo>
                <a:pt x="931" y="63"/>
              </a:lnTo>
              <a:lnTo>
                <a:pt x="929" y="67"/>
              </a:lnTo>
              <a:lnTo>
                <a:pt x="927" y="69"/>
              </a:lnTo>
              <a:lnTo>
                <a:pt x="925" y="73"/>
              </a:lnTo>
              <a:lnTo>
                <a:pt x="923" y="74"/>
              </a:lnTo>
              <a:lnTo>
                <a:pt x="921" y="76"/>
              </a:lnTo>
              <a:lnTo>
                <a:pt x="918" y="78"/>
              </a:lnTo>
              <a:lnTo>
                <a:pt x="916" y="80"/>
              </a:lnTo>
              <a:lnTo>
                <a:pt x="914" y="82"/>
              </a:lnTo>
              <a:lnTo>
                <a:pt x="910" y="84"/>
              </a:lnTo>
              <a:lnTo>
                <a:pt x="907" y="87"/>
              </a:lnTo>
              <a:lnTo>
                <a:pt x="899" y="91"/>
              </a:lnTo>
              <a:lnTo>
                <a:pt x="892" y="93"/>
              </a:lnTo>
              <a:lnTo>
                <a:pt x="884" y="97"/>
              </a:lnTo>
              <a:lnTo>
                <a:pt x="875" y="100"/>
              </a:lnTo>
              <a:lnTo>
                <a:pt x="866" y="102"/>
              </a:lnTo>
              <a:lnTo>
                <a:pt x="860" y="102"/>
              </a:lnTo>
              <a:lnTo>
                <a:pt x="855" y="104"/>
              </a:lnTo>
              <a:lnTo>
                <a:pt x="846" y="106"/>
              </a:lnTo>
              <a:lnTo>
                <a:pt x="847" y="108"/>
              </a:lnTo>
              <a:lnTo>
                <a:pt x="853" y="112"/>
              </a:lnTo>
              <a:lnTo>
                <a:pt x="859" y="113"/>
              </a:lnTo>
              <a:lnTo>
                <a:pt x="862" y="119"/>
              </a:lnTo>
              <a:lnTo>
                <a:pt x="938" y="173"/>
              </a:lnTo>
              <a:lnTo>
                <a:pt x="955" y="184"/>
              </a:lnTo>
              <a:lnTo>
                <a:pt x="966" y="193"/>
              </a:lnTo>
              <a:lnTo>
                <a:pt x="977" y="199"/>
              </a:lnTo>
              <a:lnTo>
                <a:pt x="984" y="204"/>
              </a:lnTo>
              <a:lnTo>
                <a:pt x="988" y="206"/>
              </a:lnTo>
              <a:lnTo>
                <a:pt x="992" y="208"/>
              </a:lnTo>
              <a:lnTo>
                <a:pt x="994" y="210"/>
              </a:lnTo>
              <a:lnTo>
                <a:pt x="999" y="211"/>
              </a:lnTo>
              <a:lnTo>
                <a:pt x="1007" y="213"/>
              </a:lnTo>
              <a:close/>
              <a:moveTo>
                <a:pt x="646" y="206"/>
              </a:moveTo>
              <a:lnTo>
                <a:pt x="631" y="208"/>
              </a:lnTo>
              <a:lnTo>
                <a:pt x="618" y="208"/>
              </a:lnTo>
              <a:lnTo>
                <a:pt x="603" y="208"/>
              </a:lnTo>
              <a:lnTo>
                <a:pt x="588" y="208"/>
              </a:lnTo>
              <a:lnTo>
                <a:pt x="583" y="208"/>
              </a:lnTo>
              <a:lnTo>
                <a:pt x="579" y="208"/>
              </a:lnTo>
              <a:lnTo>
                <a:pt x="574" y="208"/>
              </a:lnTo>
              <a:lnTo>
                <a:pt x="570" y="206"/>
              </a:lnTo>
              <a:lnTo>
                <a:pt x="564" y="206"/>
              </a:lnTo>
              <a:lnTo>
                <a:pt x="562" y="204"/>
              </a:lnTo>
              <a:lnTo>
                <a:pt x="561" y="204"/>
              </a:lnTo>
              <a:lnTo>
                <a:pt x="559" y="202"/>
              </a:lnTo>
              <a:lnTo>
                <a:pt x="557" y="202"/>
              </a:lnTo>
              <a:lnTo>
                <a:pt x="555" y="199"/>
              </a:lnTo>
              <a:lnTo>
                <a:pt x="553" y="197"/>
              </a:lnTo>
              <a:lnTo>
                <a:pt x="549" y="193"/>
              </a:lnTo>
              <a:lnTo>
                <a:pt x="546" y="187"/>
              </a:lnTo>
              <a:lnTo>
                <a:pt x="542" y="182"/>
              </a:lnTo>
              <a:lnTo>
                <a:pt x="538" y="174"/>
              </a:lnTo>
              <a:lnTo>
                <a:pt x="531" y="160"/>
              </a:lnTo>
              <a:lnTo>
                <a:pt x="522" y="143"/>
              </a:lnTo>
              <a:lnTo>
                <a:pt x="514" y="143"/>
              </a:lnTo>
              <a:lnTo>
                <a:pt x="507" y="145"/>
              </a:lnTo>
              <a:lnTo>
                <a:pt x="498" y="145"/>
              </a:lnTo>
              <a:lnTo>
                <a:pt x="488" y="147"/>
              </a:lnTo>
              <a:lnTo>
                <a:pt x="477" y="147"/>
              </a:lnTo>
              <a:lnTo>
                <a:pt x="464" y="147"/>
              </a:lnTo>
              <a:lnTo>
                <a:pt x="457" y="149"/>
              </a:lnTo>
              <a:lnTo>
                <a:pt x="450" y="149"/>
              </a:lnTo>
              <a:lnTo>
                <a:pt x="435" y="149"/>
              </a:lnTo>
              <a:lnTo>
                <a:pt x="390" y="149"/>
              </a:lnTo>
              <a:lnTo>
                <a:pt x="383" y="156"/>
              </a:lnTo>
              <a:lnTo>
                <a:pt x="368" y="176"/>
              </a:lnTo>
              <a:lnTo>
                <a:pt x="363" y="182"/>
              </a:lnTo>
              <a:lnTo>
                <a:pt x="361" y="186"/>
              </a:lnTo>
              <a:lnTo>
                <a:pt x="361" y="187"/>
              </a:lnTo>
              <a:lnTo>
                <a:pt x="359" y="191"/>
              </a:lnTo>
              <a:lnTo>
                <a:pt x="359" y="193"/>
              </a:lnTo>
              <a:lnTo>
                <a:pt x="357" y="195"/>
              </a:lnTo>
              <a:lnTo>
                <a:pt x="357" y="197"/>
              </a:lnTo>
              <a:lnTo>
                <a:pt x="357" y="199"/>
              </a:lnTo>
              <a:lnTo>
                <a:pt x="359" y="200"/>
              </a:lnTo>
              <a:lnTo>
                <a:pt x="361" y="206"/>
              </a:lnTo>
              <a:lnTo>
                <a:pt x="272" y="206"/>
              </a:lnTo>
              <a:lnTo>
                <a:pt x="276" y="204"/>
              </a:lnTo>
              <a:lnTo>
                <a:pt x="281" y="200"/>
              </a:lnTo>
              <a:lnTo>
                <a:pt x="285" y="197"/>
              </a:lnTo>
              <a:lnTo>
                <a:pt x="290" y="193"/>
              </a:lnTo>
              <a:lnTo>
                <a:pt x="296" y="189"/>
              </a:lnTo>
              <a:lnTo>
                <a:pt x="301" y="184"/>
              </a:lnTo>
              <a:lnTo>
                <a:pt x="313" y="173"/>
              </a:lnTo>
              <a:lnTo>
                <a:pt x="320" y="165"/>
              </a:lnTo>
              <a:lnTo>
                <a:pt x="327" y="160"/>
              </a:lnTo>
              <a:lnTo>
                <a:pt x="342" y="145"/>
              </a:lnTo>
              <a:lnTo>
                <a:pt x="357" y="126"/>
              </a:lnTo>
              <a:lnTo>
                <a:pt x="374" y="108"/>
              </a:lnTo>
              <a:lnTo>
                <a:pt x="400" y="78"/>
              </a:lnTo>
              <a:lnTo>
                <a:pt x="411" y="65"/>
              </a:lnTo>
              <a:lnTo>
                <a:pt x="420" y="52"/>
              </a:lnTo>
              <a:lnTo>
                <a:pt x="429" y="43"/>
              </a:lnTo>
              <a:lnTo>
                <a:pt x="435" y="34"/>
              </a:lnTo>
              <a:lnTo>
                <a:pt x="440" y="26"/>
              </a:lnTo>
              <a:lnTo>
                <a:pt x="444" y="21"/>
              </a:lnTo>
              <a:lnTo>
                <a:pt x="446" y="17"/>
              </a:lnTo>
              <a:lnTo>
                <a:pt x="448" y="17"/>
              </a:lnTo>
              <a:lnTo>
                <a:pt x="448" y="15"/>
              </a:lnTo>
              <a:lnTo>
                <a:pt x="448" y="13"/>
              </a:lnTo>
              <a:lnTo>
                <a:pt x="446" y="10"/>
              </a:lnTo>
              <a:lnTo>
                <a:pt x="444" y="6"/>
              </a:lnTo>
              <a:lnTo>
                <a:pt x="442" y="4"/>
              </a:lnTo>
              <a:lnTo>
                <a:pt x="524" y="4"/>
              </a:lnTo>
              <a:lnTo>
                <a:pt x="579" y="117"/>
              </a:lnTo>
              <a:lnTo>
                <a:pt x="588" y="136"/>
              </a:lnTo>
              <a:lnTo>
                <a:pt x="598" y="152"/>
              </a:lnTo>
              <a:lnTo>
                <a:pt x="607" y="167"/>
              </a:lnTo>
              <a:lnTo>
                <a:pt x="611" y="173"/>
              </a:lnTo>
              <a:lnTo>
                <a:pt x="614" y="178"/>
              </a:lnTo>
              <a:lnTo>
                <a:pt x="618" y="182"/>
              </a:lnTo>
              <a:lnTo>
                <a:pt x="622" y="187"/>
              </a:lnTo>
              <a:lnTo>
                <a:pt x="625" y="191"/>
              </a:lnTo>
              <a:lnTo>
                <a:pt x="629" y="195"/>
              </a:lnTo>
              <a:lnTo>
                <a:pt x="633" y="199"/>
              </a:lnTo>
              <a:lnTo>
                <a:pt x="638" y="202"/>
              </a:lnTo>
              <a:lnTo>
                <a:pt x="642" y="204"/>
              </a:lnTo>
              <a:lnTo>
                <a:pt x="644" y="206"/>
              </a:lnTo>
              <a:lnTo>
                <a:pt x="646" y="206"/>
              </a:lnTo>
              <a:close/>
              <a:moveTo>
                <a:pt x="287" y="143"/>
              </a:moveTo>
              <a:lnTo>
                <a:pt x="287" y="147"/>
              </a:lnTo>
              <a:lnTo>
                <a:pt x="287" y="150"/>
              </a:lnTo>
              <a:lnTo>
                <a:pt x="285" y="152"/>
              </a:lnTo>
              <a:lnTo>
                <a:pt x="285" y="156"/>
              </a:lnTo>
              <a:lnTo>
                <a:pt x="283" y="160"/>
              </a:lnTo>
              <a:lnTo>
                <a:pt x="281" y="161"/>
              </a:lnTo>
              <a:lnTo>
                <a:pt x="279" y="165"/>
              </a:lnTo>
              <a:lnTo>
                <a:pt x="277" y="167"/>
              </a:lnTo>
              <a:lnTo>
                <a:pt x="274" y="171"/>
              </a:lnTo>
              <a:lnTo>
                <a:pt x="270" y="173"/>
              </a:lnTo>
              <a:lnTo>
                <a:pt x="266" y="176"/>
              </a:lnTo>
              <a:lnTo>
                <a:pt x="263" y="178"/>
              </a:lnTo>
              <a:lnTo>
                <a:pt x="259" y="182"/>
              </a:lnTo>
              <a:lnTo>
                <a:pt x="255" y="184"/>
              </a:lnTo>
              <a:lnTo>
                <a:pt x="250" y="186"/>
              </a:lnTo>
              <a:lnTo>
                <a:pt x="244" y="187"/>
              </a:lnTo>
              <a:lnTo>
                <a:pt x="239" y="189"/>
              </a:lnTo>
              <a:lnTo>
                <a:pt x="233" y="193"/>
              </a:lnTo>
              <a:lnTo>
                <a:pt x="227" y="195"/>
              </a:lnTo>
              <a:lnTo>
                <a:pt x="222" y="197"/>
              </a:lnTo>
              <a:lnTo>
                <a:pt x="214" y="197"/>
              </a:lnTo>
              <a:lnTo>
                <a:pt x="207" y="199"/>
              </a:lnTo>
              <a:lnTo>
                <a:pt x="200" y="200"/>
              </a:lnTo>
              <a:lnTo>
                <a:pt x="194" y="202"/>
              </a:lnTo>
              <a:lnTo>
                <a:pt x="187" y="202"/>
              </a:lnTo>
              <a:lnTo>
                <a:pt x="177" y="204"/>
              </a:lnTo>
              <a:lnTo>
                <a:pt x="170" y="204"/>
              </a:lnTo>
              <a:lnTo>
                <a:pt x="163" y="204"/>
              </a:lnTo>
              <a:lnTo>
                <a:pt x="155" y="206"/>
              </a:lnTo>
              <a:lnTo>
                <a:pt x="146" y="206"/>
              </a:lnTo>
              <a:lnTo>
                <a:pt x="137" y="206"/>
              </a:lnTo>
              <a:lnTo>
                <a:pt x="127" y="206"/>
              </a:lnTo>
              <a:lnTo>
                <a:pt x="0" y="206"/>
              </a:lnTo>
              <a:lnTo>
                <a:pt x="2" y="204"/>
              </a:lnTo>
              <a:lnTo>
                <a:pt x="5" y="202"/>
              </a:lnTo>
              <a:lnTo>
                <a:pt x="5" y="200"/>
              </a:lnTo>
              <a:lnTo>
                <a:pt x="7" y="199"/>
              </a:lnTo>
              <a:lnTo>
                <a:pt x="9" y="197"/>
              </a:lnTo>
              <a:lnTo>
                <a:pt x="11" y="193"/>
              </a:lnTo>
              <a:lnTo>
                <a:pt x="13" y="187"/>
              </a:lnTo>
              <a:lnTo>
                <a:pt x="15" y="182"/>
              </a:lnTo>
              <a:lnTo>
                <a:pt x="16" y="176"/>
              </a:lnTo>
              <a:lnTo>
                <a:pt x="18" y="167"/>
              </a:lnTo>
              <a:lnTo>
                <a:pt x="22" y="154"/>
              </a:lnTo>
              <a:lnTo>
                <a:pt x="24" y="136"/>
              </a:lnTo>
              <a:lnTo>
                <a:pt x="28" y="113"/>
              </a:lnTo>
              <a:lnTo>
                <a:pt x="29" y="100"/>
              </a:lnTo>
              <a:lnTo>
                <a:pt x="31" y="76"/>
              </a:lnTo>
              <a:lnTo>
                <a:pt x="33" y="56"/>
              </a:lnTo>
              <a:lnTo>
                <a:pt x="35" y="41"/>
              </a:lnTo>
              <a:lnTo>
                <a:pt x="35" y="36"/>
              </a:lnTo>
              <a:lnTo>
                <a:pt x="35" y="30"/>
              </a:lnTo>
              <a:lnTo>
                <a:pt x="35" y="24"/>
              </a:lnTo>
              <a:lnTo>
                <a:pt x="33" y="21"/>
              </a:lnTo>
              <a:lnTo>
                <a:pt x="33" y="17"/>
              </a:lnTo>
              <a:lnTo>
                <a:pt x="33" y="13"/>
              </a:lnTo>
              <a:lnTo>
                <a:pt x="29" y="10"/>
              </a:lnTo>
              <a:lnTo>
                <a:pt x="29" y="8"/>
              </a:lnTo>
              <a:lnTo>
                <a:pt x="28" y="6"/>
              </a:lnTo>
              <a:lnTo>
                <a:pt x="24" y="4"/>
              </a:lnTo>
              <a:lnTo>
                <a:pt x="168" y="4"/>
              </a:lnTo>
              <a:lnTo>
                <a:pt x="177" y="4"/>
              </a:lnTo>
              <a:lnTo>
                <a:pt x="189" y="4"/>
              </a:lnTo>
              <a:lnTo>
                <a:pt x="198" y="4"/>
              </a:lnTo>
              <a:lnTo>
                <a:pt x="205" y="6"/>
              </a:lnTo>
              <a:lnTo>
                <a:pt x="213" y="6"/>
              </a:lnTo>
              <a:lnTo>
                <a:pt x="216" y="6"/>
              </a:lnTo>
              <a:lnTo>
                <a:pt x="220" y="6"/>
              </a:lnTo>
              <a:lnTo>
                <a:pt x="227" y="8"/>
              </a:lnTo>
              <a:lnTo>
                <a:pt x="233" y="10"/>
              </a:lnTo>
              <a:lnTo>
                <a:pt x="239" y="10"/>
              </a:lnTo>
              <a:lnTo>
                <a:pt x="242" y="12"/>
              </a:lnTo>
              <a:lnTo>
                <a:pt x="246" y="13"/>
              </a:lnTo>
              <a:lnTo>
                <a:pt x="250" y="15"/>
              </a:lnTo>
              <a:lnTo>
                <a:pt x="253" y="17"/>
              </a:lnTo>
              <a:lnTo>
                <a:pt x="255" y="19"/>
              </a:lnTo>
              <a:lnTo>
                <a:pt x="259" y="21"/>
              </a:lnTo>
              <a:lnTo>
                <a:pt x="261" y="23"/>
              </a:lnTo>
              <a:lnTo>
                <a:pt x="264" y="24"/>
              </a:lnTo>
              <a:lnTo>
                <a:pt x="266" y="28"/>
              </a:lnTo>
              <a:lnTo>
                <a:pt x="268" y="30"/>
              </a:lnTo>
              <a:lnTo>
                <a:pt x="270" y="32"/>
              </a:lnTo>
              <a:lnTo>
                <a:pt x="270" y="36"/>
              </a:lnTo>
              <a:lnTo>
                <a:pt x="272" y="37"/>
              </a:lnTo>
              <a:lnTo>
                <a:pt x="272" y="41"/>
              </a:lnTo>
              <a:lnTo>
                <a:pt x="272" y="45"/>
              </a:lnTo>
              <a:lnTo>
                <a:pt x="272" y="49"/>
              </a:lnTo>
              <a:lnTo>
                <a:pt x="270" y="52"/>
              </a:lnTo>
              <a:lnTo>
                <a:pt x="268" y="56"/>
              </a:lnTo>
              <a:lnTo>
                <a:pt x="268" y="58"/>
              </a:lnTo>
              <a:lnTo>
                <a:pt x="266" y="60"/>
              </a:lnTo>
              <a:lnTo>
                <a:pt x="264" y="62"/>
              </a:lnTo>
              <a:lnTo>
                <a:pt x="261" y="65"/>
              </a:lnTo>
              <a:lnTo>
                <a:pt x="259" y="67"/>
              </a:lnTo>
              <a:lnTo>
                <a:pt x="255" y="69"/>
              </a:lnTo>
              <a:lnTo>
                <a:pt x="253" y="71"/>
              </a:lnTo>
              <a:lnTo>
                <a:pt x="250" y="73"/>
              </a:lnTo>
              <a:lnTo>
                <a:pt x="244" y="76"/>
              </a:lnTo>
              <a:lnTo>
                <a:pt x="239" y="78"/>
              </a:lnTo>
              <a:lnTo>
                <a:pt x="233" y="82"/>
              </a:lnTo>
              <a:lnTo>
                <a:pt x="226" y="84"/>
              </a:lnTo>
              <a:lnTo>
                <a:pt x="218" y="86"/>
              </a:lnTo>
              <a:lnTo>
                <a:pt x="211" y="87"/>
              </a:lnTo>
              <a:lnTo>
                <a:pt x="207" y="89"/>
              </a:lnTo>
              <a:lnTo>
                <a:pt x="203" y="89"/>
              </a:lnTo>
              <a:lnTo>
                <a:pt x="194" y="91"/>
              </a:lnTo>
              <a:lnTo>
                <a:pt x="187" y="93"/>
              </a:lnTo>
              <a:lnTo>
                <a:pt x="198" y="93"/>
              </a:lnTo>
              <a:lnTo>
                <a:pt x="209" y="95"/>
              </a:lnTo>
              <a:lnTo>
                <a:pt x="218" y="95"/>
              </a:lnTo>
              <a:lnTo>
                <a:pt x="227" y="97"/>
              </a:lnTo>
              <a:lnTo>
                <a:pt x="231" y="99"/>
              </a:lnTo>
              <a:lnTo>
                <a:pt x="237" y="99"/>
              </a:lnTo>
              <a:lnTo>
                <a:pt x="244" y="102"/>
              </a:lnTo>
              <a:lnTo>
                <a:pt x="248" y="102"/>
              </a:lnTo>
              <a:lnTo>
                <a:pt x="251" y="104"/>
              </a:lnTo>
              <a:lnTo>
                <a:pt x="255" y="106"/>
              </a:lnTo>
              <a:lnTo>
                <a:pt x="257" y="106"/>
              </a:lnTo>
              <a:lnTo>
                <a:pt x="261" y="108"/>
              </a:lnTo>
              <a:lnTo>
                <a:pt x="264" y="110"/>
              </a:lnTo>
              <a:lnTo>
                <a:pt x="268" y="112"/>
              </a:lnTo>
              <a:lnTo>
                <a:pt x="270" y="113"/>
              </a:lnTo>
              <a:lnTo>
                <a:pt x="274" y="115"/>
              </a:lnTo>
              <a:lnTo>
                <a:pt x="276" y="119"/>
              </a:lnTo>
              <a:lnTo>
                <a:pt x="277" y="121"/>
              </a:lnTo>
              <a:lnTo>
                <a:pt x="279" y="123"/>
              </a:lnTo>
              <a:lnTo>
                <a:pt x="281" y="124"/>
              </a:lnTo>
              <a:lnTo>
                <a:pt x="283" y="128"/>
              </a:lnTo>
              <a:lnTo>
                <a:pt x="285" y="130"/>
              </a:lnTo>
              <a:lnTo>
                <a:pt x="285" y="132"/>
              </a:lnTo>
              <a:lnTo>
                <a:pt x="287" y="136"/>
              </a:lnTo>
              <a:lnTo>
                <a:pt x="287" y="137"/>
              </a:lnTo>
              <a:lnTo>
                <a:pt x="287" y="141"/>
              </a:lnTo>
              <a:lnTo>
                <a:pt x="287" y="143"/>
              </a:lnTo>
              <a:close/>
              <a:moveTo>
                <a:pt x="1706" y="121"/>
              </a:moveTo>
              <a:lnTo>
                <a:pt x="1669" y="52"/>
              </a:lnTo>
              <a:lnTo>
                <a:pt x="1610" y="121"/>
              </a:lnTo>
              <a:lnTo>
                <a:pt x="1706" y="121"/>
              </a:lnTo>
              <a:close/>
              <a:moveTo>
                <a:pt x="860" y="54"/>
              </a:moveTo>
              <a:lnTo>
                <a:pt x="860" y="50"/>
              </a:lnTo>
              <a:lnTo>
                <a:pt x="859" y="49"/>
              </a:lnTo>
              <a:lnTo>
                <a:pt x="859" y="45"/>
              </a:lnTo>
              <a:lnTo>
                <a:pt x="857" y="43"/>
              </a:lnTo>
              <a:lnTo>
                <a:pt x="855" y="39"/>
              </a:lnTo>
              <a:lnTo>
                <a:pt x="853" y="37"/>
              </a:lnTo>
              <a:lnTo>
                <a:pt x="849" y="36"/>
              </a:lnTo>
              <a:lnTo>
                <a:pt x="846" y="36"/>
              </a:lnTo>
              <a:lnTo>
                <a:pt x="844" y="34"/>
              </a:lnTo>
              <a:lnTo>
                <a:pt x="838" y="32"/>
              </a:lnTo>
              <a:lnTo>
                <a:pt x="834" y="32"/>
              </a:lnTo>
              <a:lnTo>
                <a:pt x="829" y="30"/>
              </a:lnTo>
              <a:lnTo>
                <a:pt x="823" y="30"/>
              </a:lnTo>
              <a:lnTo>
                <a:pt x="818" y="28"/>
              </a:lnTo>
              <a:lnTo>
                <a:pt x="812" y="28"/>
              </a:lnTo>
              <a:lnTo>
                <a:pt x="805" y="28"/>
              </a:lnTo>
              <a:lnTo>
                <a:pt x="788" y="28"/>
              </a:lnTo>
              <a:lnTo>
                <a:pt x="783" y="28"/>
              </a:lnTo>
              <a:lnTo>
                <a:pt x="775" y="28"/>
              </a:lnTo>
              <a:lnTo>
                <a:pt x="775" y="36"/>
              </a:lnTo>
              <a:lnTo>
                <a:pt x="773" y="47"/>
              </a:lnTo>
              <a:lnTo>
                <a:pt x="770" y="60"/>
              </a:lnTo>
              <a:lnTo>
                <a:pt x="768" y="76"/>
              </a:lnTo>
              <a:lnTo>
                <a:pt x="766" y="91"/>
              </a:lnTo>
              <a:lnTo>
                <a:pt x="770" y="91"/>
              </a:lnTo>
              <a:lnTo>
                <a:pt x="773" y="91"/>
              </a:lnTo>
              <a:lnTo>
                <a:pt x="783" y="91"/>
              </a:lnTo>
              <a:lnTo>
                <a:pt x="792" y="91"/>
              </a:lnTo>
              <a:lnTo>
                <a:pt x="799" y="91"/>
              </a:lnTo>
              <a:lnTo>
                <a:pt x="807" y="89"/>
              </a:lnTo>
              <a:lnTo>
                <a:pt x="814" y="89"/>
              </a:lnTo>
              <a:lnTo>
                <a:pt x="818" y="89"/>
              </a:lnTo>
              <a:lnTo>
                <a:pt x="822" y="87"/>
              </a:lnTo>
              <a:lnTo>
                <a:pt x="827" y="86"/>
              </a:lnTo>
              <a:lnTo>
                <a:pt x="834" y="84"/>
              </a:lnTo>
              <a:lnTo>
                <a:pt x="836" y="82"/>
              </a:lnTo>
              <a:lnTo>
                <a:pt x="838" y="82"/>
              </a:lnTo>
              <a:lnTo>
                <a:pt x="844" y="78"/>
              </a:lnTo>
              <a:lnTo>
                <a:pt x="846" y="76"/>
              </a:lnTo>
              <a:lnTo>
                <a:pt x="847" y="76"/>
              </a:lnTo>
              <a:lnTo>
                <a:pt x="851" y="73"/>
              </a:lnTo>
              <a:lnTo>
                <a:pt x="855" y="69"/>
              </a:lnTo>
              <a:lnTo>
                <a:pt x="857" y="65"/>
              </a:lnTo>
              <a:lnTo>
                <a:pt x="859" y="62"/>
              </a:lnTo>
              <a:lnTo>
                <a:pt x="860" y="58"/>
              </a:lnTo>
              <a:lnTo>
                <a:pt x="860" y="54"/>
              </a:lnTo>
              <a:close/>
              <a:moveTo>
                <a:pt x="511" y="121"/>
              </a:moveTo>
              <a:lnTo>
                <a:pt x="474" y="52"/>
              </a:lnTo>
              <a:lnTo>
                <a:pt x="413" y="121"/>
              </a:lnTo>
              <a:lnTo>
                <a:pt x="511" y="121"/>
              </a:lnTo>
              <a:close/>
              <a:moveTo>
                <a:pt x="200" y="52"/>
              </a:moveTo>
              <a:lnTo>
                <a:pt x="198" y="49"/>
              </a:lnTo>
              <a:lnTo>
                <a:pt x="198" y="47"/>
              </a:lnTo>
              <a:lnTo>
                <a:pt x="196" y="43"/>
              </a:lnTo>
              <a:lnTo>
                <a:pt x="194" y="41"/>
              </a:lnTo>
              <a:lnTo>
                <a:pt x="194" y="39"/>
              </a:lnTo>
              <a:lnTo>
                <a:pt x="192" y="39"/>
              </a:lnTo>
              <a:lnTo>
                <a:pt x="190" y="37"/>
              </a:lnTo>
              <a:lnTo>
                <a:pt x="187" y="36"/>
              </a:lnTo>
              <a:lnTo>
                <a:pt x="183" y="34"/>
              </a:lnTo>
              <a:lnTo>
                <a:pt x="177" y="32"/>
              </a:lnTo>
              <a:lnTo>
                <a:pt x="174" y="32"/>
              </a:lnTo>
              <a:lnTo>
                <a:pt x="168" y="30"/>
              </a:lnTo>
              <a:lnTo>
                <a:pt x="163" y="30"/>
              </a:lnTo>
              <a:lnTo>
                <a:pt x="155" y="28"/>
              </a:lnTo>
              <a:lnTo>
                <a:pt x="150" y="28"/>
              </a:lnTo>
              <a:lnTo>
                <a:pt x="142" y="28"/>
              </a:lnTo>
              <a:lnTo>
                <a:pt x="135" y="28"/>
              </a:lnTo>
              <a:lnTo>
                <a:pt x="122" y="28"/>
              </a:lnTo>
              <a:lnTo>
                <a:pt x="109" y="28"/>
              </a:lnTo>
              <a:lnTo>
                <a:pt x="105" y="39"/>
              </a:lnTo>
              <a:lnTo>
                <a:pt x="103" y="50"/>
              </a:lnTo>
              <a:lnTo>
                <a:pt x="102" y="60"/>
              </a:lnTo>
              <a:lnTo>
                <a:pt x="100" y="71"/>
              </a:lnTo>
              <a:lnTo>
                <a:pt x="100" y="84"/>
              </a:lnTo>
              <a:lnTo>
                <a:pt x="109" y="84"/>
              </a:lnTo>
              <a:lnTo>
                <a:pt x="118" y="84"/>
              </a:lnTo>
              <a:lnTo>
                <a:pt x="127" y="84"/>
              </a:lnTo>
              <a:lnTo>
                <a:pt x="135" y="82"/>
              </a:lnTo>
              <a:lnTo>
                <a:pt x="144" y="82"/>
              </a:lnTo>
              <a:lnTo>
                <a:pt x="152" y="80"/>
              </a:lnTo>
              <a:lnTo>
                <a:pt x="159" y="80"/>
              </a:lnTo>
              <a:lnTo>
                <a:pt x="166" y="78"/>
              </a:lnTo>
              <a:lnTo>
                <a:pt x="172" y="76"/>
              </a:lnTo>
              <a:lnTo>
                <a:pt x="176" y="74"/>
              </a:lnTo>
              <a:lnTo>
                <a:pt x="177" y="74"/>
              </a:lnTo>
              <a:lnTo>
                <a:pt x="181" y="73"/>
              </a:lnTo>
              <a:lnTo>
                <a:pt x="183" y="73"/>
              </a:lnTo>
              <a:lnTo>
                <a:pt x="185" y="71"/>
              </a:lnTo>
              <a:lnTo>
                <a:pt x="189" y="69"/>
              </a:lnTo>
              <a:lnTo>
                <a:pt x="190" y="67"/>
              </a:lnTo>
              <a:lnTo>
                <a:pt x="192" y="65"/>
              </a:lnTo>
              <a:lnTo>
                <a:pt x="194" y="63"/>
              </a:lnTo>
              <a:lnTo>
                <a:pt x="196" y="62"/>
              </a:lnTo>
              <a:lnTo>
                <a:pt x="196" y="60"/>
              </a:lnTo>
              <a:lnTo>
                <a:pt x="198" y="60"/>
              </a:lnTo>
              <a:lnTo>
                <a:pt x="198" y="58"/>
              </a:lnTo>
              <a:lnTo>
                <a:pt x="198" y="56"/>
              </a:lnTo>
              <a:lnTo>
                <a:pt x="200" y="54"/>
              </a:lnTo>
              <a:lnTo>
                <a:pt x="200" y="52"/>
              </a:lnTo>
              <a:close/>
              <a:moveTo>
                <a:pt x="211" y="143"/>
              </a:moveTo>
              <a:lnTo>
                <a:pt x="209" y="139"/>
              </a:lnTo>
              <a:lnTo>
                <a:pt x="209" y="136"/>
              </a:lnTo>
              <a:lnTo>
                <a:pt x="207" y="132"/>
              </a:lnTo>
              <a:lnTo>
                <a:pt x="205" y="128"/>
              </a:lnTo>
              <a:lnTo>
                <a:pt x="203" y="126"/>
              </a:lnTo>
              <a:lnTo>
                <a:pt x="202" y="124"/>
              </a:lnTo>
              <a:lnTo>
                <a:pt x="198" y="123"/>
              </a:lnTo>
              <a:lnTo>
                <a:pt x="196" y="121"/>
              </a:lnTo>
              <a:lnTo>
                <a:pt x="194" y="119"/>
              </a:lnTo>
              <a:lnTo>
                <a:pt x="189" y="117"/>
              </a:lnTo>
              <a:lnTo>
                <a:pt x="185" y="117"/>
              </a:lnTo>
              <a:lnTo>
                <a:pt x="183" y="115"/>
              </a:lnTo>
              <a:lnTo>
                <a:pt x="176" y="113"/>
              </a:lnTo>
              <a:lnTo>
                <a:pt x="168" y="112"/>
              </a:lnTo>
              <a:lnTo>
                <a:pt x="165" y="112"/>
              </a:lnTo>
              <a:lnTo>
                <a:pt x="161" y="110"/>
              </a:lnTo>
              <a:lnTo>
                <a:pt x="155" y="110"/>
              </a:lnTo>
              <a:lnTo>
                <a:pt x="152" y="110"/>
              </a:lnTo>
              <a:lnTo>
                <a:pt x="142" y="108"/>
              </a:lnTo>
              <a:lnTo>
                <a:pt x="133" y="108"/>
              </a:lnTo>
              <a:lnTo>
                <a:pt x="122" y="108"/>
              </a:lnTo>
              <a:lnTo>
                <a:pt x="96" y="108"/>
              </a:lnTo>
              <a:lnTo>
                <a:pt x="92" y="139"/>
              </a:lnTo>
              <a:lnTo>
                <a:pt x="90" y="149"/>
              </a:lnTo>
              <a:lnTo>
                <a:pt x="90" y="158"/>
              </a:lnTo>
              <a:lnTo>
                <a:pt x="89" y="167"/>
              </a:lnTo>
              <a:lnTo>
                <a:pt x="89" y="174"/>
              </a:lnTo>
              <a:lnTo>
                <a:pt x="89" y="176"/>
              </a:lnTo>
              <a:lnTo>
                <a:pt x="90" y="176"/>
              </a:lnTo>
              <a:lnTo>
                <a:pt x="94" y="178"/>
              </a:lnTo>
              <a:lnTo>
                <a:pt x="98" y="180"/>
              </a:lnTo>
              <a:lnTo>
                <a:pt x="103" y="180"/>
              </a:lnTo>
              <a:lnTo>
                <a:pt x="109" y="180"/>
              </a:lnTo>
              <a:lnTo>
                <a:pt x="116" y="182"/>
              </a:lnTo>
              <a:lnTo>
                <a:pt x="124" y="182"/>
              </a:lnTo>
              <a:lnTo>
                <a:pt x="135" y="182"/>
              </a:lnTo>
              <a:lnTo>
                <a:pt x="139" y="180"/>
              </a:lnTo>
              <a:lnTo>
                <a:pt x="144" y="180"/>
              </a:lnTo>
              <a:lnTo>
                <a:pt x="152" y="180"/>
              </a:lnTo>
              <a:lnTo>
                <a:pt x="161" y="178"/>
              </a:lnTo>
              <a:lnTo>
                <a:pt x="166" y="176"/>
              </a:lnTo>
              <a:lnTo>
                <a:pt x="170" y="176"/>
              </a:lnTo>
              <a:lnTo>
                <a:pt x="174" y="174"/>
              </a:lnTo>
              <a:lnTo>
                <a:pt x="181" y="173"/>
              </a:lnTo>
              <a:lnTo>
                <a:pt x="187" y="171"/>
              </a:lnTo>
              <a:lnTo>
                <a:pt x="190" y="171"/>
              </a:lnTo>
              <a:lnTo>
                <a:pt x="192" y="169"/>
              </a:lnTo>
              <a:lnTo>
                <a:pt x="198" y="165"/>
              </a:lnTo>
              <a:lnTo>
                <a:pt x="200" y="163"/>
              </a:lnTo>
              <a:lnTo>
                <a:pt x="202" y="163"/>
              </a:lnTo>
              <a:lnTo>
                <a:pt x="205" y="160"/>
              </a:lnTo>
              <a:lnTo>
                <a:pt x="207" y="156"/>
              </a:lnTo>
              <a:lnTo>
                <a:pt x="207" y="154"/>
              </a:lnTo>
              <a:lnTo>
                <a:pt x="209" y="152"/>
              </a:lnTo>
              <a:lnTo>
                <a:pt x="209" y="150"/>
              </a:lnTo>
              <a:lnTo>
                <a:pt x="209" y="149"/>
              </a:lnTo>
              <a:lnTo>
                <a:pt x="211" y="147"/>
              </a:lnTo>
              <a:lnTo>
                <a:pt x="211" y="143"/>
              </a:lnTo>
              <a:close/>
            </a:path>
          </a:pathLst>
        </a:custGeom>
        <a:solidFill>
          <a:srgbClr val="009B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13</xdr:col>
      <xdr:colOff>47625</xdr:colOff>
      <xdr:row>0</xdr:row>
      <xdr:rowOff>0</xdr:rowOff>
    </xdr:from>
    <xdr:to>
      <xdr:col>18</xdr:col>
      <xdr:colOff>0</xdr:colOff>
      <xdr:row>0</xdr:row>
      <xdr:rowOff>0</xdr:rowOff>
    </xdr:to>
    <xdr:grpSp>
      <xdr:nvGrpSpPr>
        <xdr:cNvPr id="1046" name="Group 2">
          <a:extLst>
            <a:ext uri="{FF2B5EF4-FFF2-40B4-BE49-F238E27FC236}">
              <a16:creationId xmlns:a16="http://schemas.microsoft.com/office/drawing/2014/main" id="{00000000-0008-0000-0000-000016040000}"/>
            </a:ext>
          </a:extLst>
        </xdr:cNvPr>
        <xdr:cNvGrpSpPr>
          <a:grpSpLocks/>
        </xdr:cNvGrpSpPr>
      </xdr:nvGrpSpPr>
      <xdr:grpSpPr bwMode="auto">
        <a:xfrm>
          <a:off x="29003625" y="0"/>
          <a:ext cx="16144875" cy="0"/>
          <a:chOff x="1161" y="1444"/>
          <a:chExt cx="14139" cy="5224"/>
        </a:xfrm>
      </xdr:grpSpPr>
      <xdr:grpSp>
        <xdr:nvGrpSpPr>
          <xdr:cNvPr id="1055" name="Group 3">
            <a:extLst>
              <a:ext uri="{FF2B5EF4-FFF2-40B4-BE49-F238E27FC236}">
                <a16:creationId xmlns:a16="http://schemas.microsoft.com/office/drawing/2014/main" id="{00000000-0008-0000-0000-00001F040000}"/>
              </a:ext>
            </a:extLst>
          </xdr:cNvPr>
          <xdr:cNvGrpSpPr>
            <a:grpSpLocks/>
          </xdr:cNvGrpSpPr>
        </xdr:nvGrpSpPr>
        <xdr:grpSpPr bwMode="auto">
          <a:xfrm>
            <a:off x="1161" y="1444"/>
            <a:ext cx="14139" cy="5224"/>
            <a:chOff x="1161" y="1444"/>
            <a:chExt cx="14139" cy="5224"/>
          </a:xfrm>
        </xdr:grpSpPr>
        <xdr:grpSp>
          <xdr:nvGrpSpPr>
            <xdr:cNvPr id="1057" name="Group 4">
              <a:extLst>
                <a:ext uri="{FF2B5EF4-FFF2-40B4-BE49-F238E27FC236}">
                  <a16:creationId xmlns:a16="http://schemas.microsoft.com/office/drawing/2014/main" id="{00000000-0008-0000-0000-000021040000}"/>
                </a:ext>
              </a:extLst>
            </xdr:cNvPr>
            <xdr:cNvGrpSpPr>
              <a:grpSpLocks/>
            </xdr:cNvGrpSpPr>
          </xdr:nvGrpSpPr>
          <xdr:grpSpPr bwMode="auto">
            <a:xfrm>
              <a:off x="1161" y="1444"/>
              <a:ext cx="14139" cy="5224"/>
              <a:chOff x="1161" y="1444"/>
              <a:chExt cx="14139" cy="5224"/>
            </a:xfrm>
          </xdr:grpSpPr>
          <xdr:grpSp>
            <xdr:nvGrpSpPr>
              <xdr:cNvPr id="1059" name="Group 5">
                <a:extLst>
                  <a:ext uri="{FF2B5EF4-FFF2-40B4-BE49-F238E27FC236}">
                    <a16:creationId xmlns:a16="http://schemas.microsoft.com/office/drawing/2014/main" id="{00000000-0008-0000-0000-000023040000}"/>
                  </a:ext>
                </a:extLst>
              </xdr:cNvPr>
              <xdr:cNvGrpSpPr>
                <a:grpSpLocks/>
              </xdr:cNvGrpSpPr>
            </xdr:nvGrpSpPr>
            <xdr:grpSpPr bwMode="auto">
              <a:xfrm>
                <a:off x="1161" y="1444"/>
                <a:ext cx="14139" cy="5224"/>
                <a:chOff x="1161" y="1444"/>
                <a:chExt cx="14139" cy="5224"/>
              </a:xfrm>
            </xdr:grpSpPr>
            <xdr:grpSp>
              <xdr:nvGrpSpPr>
                <xdr:cNvPr id="1061" name="Group 6">
                  <a:extLst>
                    <a:ext uri="{FF2B5EF4-FFF2-40B4-BE49-F238E27FC236}">
                      <a16:creationId xmlns:a16="http://schemas.microsoft.com/office/drawing/2014/main" id="{00000000-0008-0000-0000-000025040000}"/>
                    </a:ext>
                  </a:extLst>
                </xdr:cNvPr>
                <xdr:cNvGrpSpPr>
                  <a:grpSpLocks/>
                </xdr:cNvGrpSpPr>
              </xdr:nvGrpSpPr>
              <xdr:grpSpPr bwMode="auto">
                <a:xfrm>
                  <a:off x="1161" y="1444"/>
                  <a:ext cx="14139" cy="5224"/>
                  <a:chOff x="1161" y="1444"/>
                  <a:chExt cx="14139" cy="5224"/>
                </a:xfrm>
              </xdr:grpSpPr>
              <xdr:sp macro="" textlink="">
                <xdr:nvSpPr>
                  <xdr:cNvPr id="1063" name="Rectangle 7">
                    <a:extLst>
                      <a:ext uri="{FF2B5EF4-FFF2-40B4-BE49-F238E27FC236}">
                        <a16:creationId xmlns:a16="http://schemas.microsoft.com/office/drawing/2014/main" id="{00000000-0008-0000-0000-000027040000}"/>
                      </a:ext>
                    </a:extLst>
                  </xdr:cNvPr>
                  <xdr:cNvSpPr>
                    <a:spLocks noChangeArrowheads="1"/>
                  </xdr:cNvSpPr>
                </xdr:nvSpPr>
                <xdr:spPr bwMode="auto">
                  <a:xfrm>
                    <a:off x="1161" y="1444"/>
                    <a:ext cx="14139" cy="5224"/>
                  </a:xfrm>
                  <a:prstGeom prst="rect">
                    <a:avLst/>
                  </a:prstGeom>
                  <a:solidFill>
                    <a:srgbClr val="FFFFFF"/>
                  </a:solidFill>
                  <a:ln w="9525">
                    <a:solidFill>
                      <a:srgbClr val="000000"/>
                    </a:solidFill>
                    <a:miter lim="800000"/>
                    <a:headEnd/>
                    <a:tailEnd/>
                  </a:ln>
                </xdr:spPr>
              </xdr:sp>
              <xdr:pic>
                <xdr:nvPicPr>
                  <xdr:cNvPr id="1064" name="Picture 8">
                    <a:extLst>
                      <a:ext uri="{FF2B5EF4-FFF2-40B4-BE49-F238E27FC236}">
                        <a16:creationId xmlns:a16="http://schemas.microsoft.com/office/drawing/2014/main" id="{00000000-0008-0000-0000-000028040000}"/>
                      </a:ext>
                    </a:extLst>
                  </xdr:cNvPr>
                  <xdr:cNvPicPr preferRelativeResize="0">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1" y="2641"/>
                    <a:ext cx="13500" cy="24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3321" name="Text Box 9">
                  <a:extLst>
                    <a:ext uri="{FF2B5EF4-FFF2-40B4-BE49-F238E27FC236}">
                      <a16:creationId xmlns:a16="http://schemas.microsoft.com/office/drawing/2014/main" id="{00000000-0008-0000-0000-000009340000}"/>
                    </a:ext>
                  </a:extLst>
                </xdr:cNvPr>
                <xdr:cNvSpPr txBox="1">
                  <a:spLocks noChangeArrowheads="1"/>
                </xdr:cNvSpPr>
              </xdr:nvSpPr>
              <xdr:spPr bwMode="auto">
                <a:xfrm>
                  <a:off x="-3012012770543" y="0"/>
                  <a:ext cx="12961" cy="0"/>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GB" sz="8000" b="0" i="0" strike="noStrike">
                      <a:solidFill>
                        <a:srgbClr val="FFFFFF"/>
                      </a:solidFill>
                      <a:latin typeface="Barclays Serif"/>
                    </a:rPr>
                    <a:t>Open an FCA with us today!</a:t>
                  </a:r>
                </a:p>
                <a:p>
                  <a:pPr algn="l" rtl="1">
                    <a:defRPr sz="1000"/>
                  </a:pPr>
                  <a:endParaRPr lang="en-GB" sz="8000" b="0" i="0" strike="noStrike">
                    <a:solidFill>
                      <a:srgbClr val="FFFFFF"/>
                    </a:solidFill>
                    <a:latin typeface="Times New Roman"/>
                    <a:cs typeface="Times New Roman"/>
                  </a:endParaRPr>
                </a:p>
                <a:p>
                  <a:pPr algn="l" rtl="1">
                    <a:defRPr sz="1000"/>
                  </a:pPr>
                  <a:endParaRPr lang="en-GB" sz="8000" b="0" i="0" strike="noStrike">
                    <a:solidFill>
                      <a:srgbClr val="000000"/>
                    </a:solidFill>
                    <a:latin typeface="Barclays Serif"/>
                  </a:endParaRPr>
                </a:p>
                <a:p>
                  <a:pPr algn="l" rtl="1">
                    <a:defRPr sz="1000"/>
                  </a:pPr>
                  <a:endParaRPr lang="en-GB" sz="8000" b="0" i="0" strike="noStrike">
                    <a:solidFill>
                      <a:srgbClr val="000000"/>
                    </a:solidFill>
                    <a:latin typeface="Barclays Serif"/>
                  </a:endParaRPr>
                </a:p>
              </xdr:txBody>
            </xdr:sp>
          </xdr:grpSp>
          <xdr:sp macro="" textlink="">
            <xdr:nvSpPr>
              <xdr:cNvPr id="13322" name="Text Box 10">
                <a:extLst>
                  <a:ext uri="{FF2B5EF4-FFF2-40B4-BE49-F238E27FC236}">
                    <a16:creationId xmlns:a16="http://schemas.microsoft.com/office/drawing/2014/main" id="{00000000-0008-0000-0000-00000A340000}"/>
                  </a:ext>
                </a:extLst>
              </xdr:cNvPr>
              <xdr:cNvSpPr txBox="1">
                <a:spLocks noChangeArrowheads="1"/>
              </xdr:cNvSpPr>
            </xdr:nvSpPr>
            <xdr:spPr bwMode="auto">
              <a:xfrm>
                <a:off x="2213028492140" y="0"/>
                <a:ext cx="3695" cy="0"/>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GB" sz="2000" b="0" i="1" strike="noStrike">
                    <a:solidFill>
                      <a:srgbClr val="000000"/>
                    </a:solidFill>
                    <a:latin typeface="Barclays Serif"/>
                  </a:rPr>
                  <a:t>A Registered Commercial Bank</a:t>
                </a:r>
                <a:endParaRPr lang="en-GB" sz="1800" b="0" i="0" strike="noStrike">
                  <a:solidFill>
                    <a:srgbClr val="000000"/>
                  </a:solidFill>
                  <a:latin typeface="Barclays Serif"/>
                </a:endParaRPr>
              </a:p>
              <a:p>
                <a:pPr algn="l" rtl="1">
                  <a:defRPr sz="1000"/>
                </a:pPr>
                <a:endParaRPr lang="en-GB" sz="1800" b="0" i="0" strike="noStrike">
                  <a:solidFill>
                    <a:srgbClr val="000000"/>
                  </a:solidFill>
                  <a:latin typeface="Barclays Serif"/>
                </a:endParaRPr>
              </a:p>
            </xdr:txBody>
          </xdr:sp>
        </xdr:grpSp>
        <xdr:pic>
          <xdr:nvPicPr>
            <xdr:cNvPr id="1058" name="Picture 11">
              <a:extLst>
                <a:ext uri="{FF2B5EF4-FFF2-40B4-BE49-F238E27FC236}">
                  <a16:creationId xmlns:a16="http://schemas.microsoft.com/office/drawing/2014/main" id="{00000000-0008-0000-0000-000022040000}"/>
                </a:ext>
              </a:extLst>
            </xdr:cNvPr>
            <xdr:cNvPicPr preferRelativeResize="0">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440" y="1797"/>
              <a:ext cx="3319" cy="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3324" name="Text Box 12">
            <a:extLst>
              <a:ext uri="{FF2B5EF4-FFF2-40B4-BE49-F238E27FC236}">
                <a16:creationId xmlns:a16="http://schemas.microsoft.com/office/drawing/2014/main" id="{00000000-0008-0000-0000-00000C340000}"/>
              </a:ext>
            </a:extLst>
          </xdr:cNvPr>
          <xdr:cNvSpPr txBox="1">
            <a:spLocks noChangeArrowheads="1"/>
          </xdr:cNvSpPr>
        </xdr:nvSpPr>
        <xdr:spPr bwMode="auto">
          <a:xfrm>
            <a:off x="-1196889373616" y="0"/>
            <a:ext cx="9907" cy="0"/>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GB" sz="3600" b="0" i="0" strike="noStrike">
                <a:solidFill>
                  <a:srgbClr val="333333"/>
                </a:solidFill>
                <a:latin typeface="Barclays Serif"/>
              </a:rPr>
              <a:t>Zero initial deposit, Zero operating balance, Zero hassle!</a:t>
            </a:r>
          </a:p>
          <a:p>
            <a:pPr algn="l" rtl="1">
              <a:defRPr sz="1000"/>
            </a:pPr>
            <a:r>
              <a:rPr lang="en-GB" sz="3600" b="0" i="0" strike="noStrike">
                <a:solidFill>
                  <a:srgbClr val="969696"/>
                </a:solidFill>
                <a:latin typeface="Barclays Serif"/>
              </a:rPr>
              <a:t>Visit any of our branches countrywide for service.</a:t>
            </a:r>
          </a:p>
          <a:p>
            <a:pPr algn="l" rtl="1">
              <a:defRPr sz="1000"/>
            </a:pPr>
            <a:r>
              <a:rPr lang="en-GB" sz="3600" b="0" i="1" strike="noStrike">
                <a:solidFill>
                  <a:srgbClr val="000000"/>
                </a:solidFill>
                <a:latin typeface="Barclays Serif"/>
              </a:rPr>
              <a:t>Terms and conditions apply.</a:t>
            </a:r>
            <a:endParaRPr lang="en-GB" sz="3600" b="0" i="0" strike="noStrike">
              <a:solidFill>
                <a:srgbClr val="000000"/>
              </a:solidFill>
              <a:latin typeface="Barclays Serif"/>
            </a:endParaRPr>
          </a:p>
          <a:p>
            <a:pPr algn="l" rtl="1">
              <a:defRPr sz="1000"/>
            </a:pPr>
            <a:endParaRPr lang="en-GB" sz="1800" b="0" i="0" strike="noStrike">
              <a:solidFill>
                <a:srgbClr val="000000"/>
              </a:solidFill>
              <a:latin typeface="Barclays Serif"/>
            </a:endParaRPr>
          </a:p>
          <a:p>
            <a:pPr algn="l" rtl="1">
              <a:defRPr sz="1000"/>
            </a:pPr>
            <a:endParaRPr lang="en-GB" sz="1800" b="0" i="0" strike="noStrike">
              <a:solidFill>
                <a:srgbClr val="000000"/>
              </a:solidFill>
              <a:latin typeface="Barclays Serif"/>
            </a:endParaRPr>
          </a:p>
        </xdr:txBody>
      </xdr:sp>
    </xdr:grpSp>
    <xdr:clientData/>
  </xdr:twoCellAnchor>
  <xdr:twoCellAnchor editAs="oneCell">
    <xdr:from>
      <xdr:col>8</xdr:col>
      <xdr:colOff>0</xdr:colOff>
      <xdr:row>64</xdr:row>
      <xdr:rowOff>0</xdr:rowOff>
    </xdr:from>
    <xdr:to>
      <xdr:col>8</xdr:col>
      <xdr:colOff>304800</xdr:colOff>
      <xdr:row>64</xdr:row>
      <xdr:rowOff>304800</xdr:rowOff>
    </xdr:to>
    <xdr:sp macro="" textlink="">
      <xdr:nvSpPr>
        <xdr:cNvPr id="1047" name="AutoShape 20" descr="3_ZSE1">
          <a:hlinkClick xmlns:r="http://schemas.openxmlformats.org/officeDocument/2006/relationships" r:id="rId1"/>
          <a:extLst>
            <a:ext uri="{FF2B5EF4-FFF2-40B4-BE49-F238E27FC236}">
              <a16:creationId xmlns:a16="http://schemas.microsoft.com/office/drawing/2014/main" id="{00000000-0008-0000-0000-000017040000}"/>
            </a:ext>
          </a:extLst>
        </xdr:cNvPr>
        <xdr:cNvSpPr>
          <a:spLocks noChangeAspect="1" noChangeArrowheads="1"/>
        </xdr:cNvSpPr>
      </xdr:nvSpPr>
      <xdr:spPr bwMode="auto">
        <a:xfrm>
          <a:off x="8162925" y="560546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64</xdr:row>
      <xdr:rowOff>0</xdr:rowOff>
    </xdr:from>
    <xdr:to>
      <xdr:col>8</xdr:col>
      <xdr:colOff>304800</xdr:colOff>
      <xdr:row>64</xdr:row>
      <xdr:rowOff>304800</xdr:rowOff>
    </xdr:to>
    <xdr:sp macro="" textlink="">
      <xdr:nvSpPr>
        <xdr:cNvPr id="1048" name="AutoShape 21" descr="3_ZSE1">
          <a:hlinkClick xmlns:r="http://schemas.openxmlformats.org/officeDocument/2006/relationships" r:id="rId1"/>
          <a:extLst>
            <a:ext uri="{FF2B5EF4-FFF2-40B4-BE49-F238E27FC236}">
              <a16:creationId xmlns:a16="http://schemas.microsoft.com/office/drawing/2014/main" id="{00000000-0008-0000-0000-000018040000}"/>
            </a:ext>
          </a:extLst>
        </xdr:cNvPr>
        <xdr:cNvSpPr>
          <a:spLocks noChangeAspect="1" noChangeArrowheads="1"/>
        </xdr:cNvSpPr>
      </xdr:nvSpPr>
      <xdr:spPr bwMode="auto">
        <a:xfrm>
          <a:off x="8162925" y="560546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65</xdr:row>
      <xdr:rowOff>0</xdr:rowOff>
    </xdr:from>
    <xdr:to>
      <xdr:col>8</xdr:col>
      <xdr:colOff>304800</xdr:colOff>
      <xdr:row>65</xdr:row>
      <xdr:rowOff>304800</xdr:rowOff>
    </xdr:to>
    <xdr:sp macro="" textlink="">
      <xdr:nvSpPr>
        <xdr:cNvPr id="1049" name="AutoShape 36" descr="118004309@07122010-372C">
          <a:extLst>
            <a:ext uri="{FF2B5EF4-FFF2-40B4-BE49-F238E27FC236}">
              <a16:creationId xmlns:a16="http://schemas.microsoft.com/office/drawing/2014/main" id="{00000000-0008-0000-0000-000019040000}"/>
            </a:ext>
          </a:extLst>
        </xdr:cNvPr>
        <xdr:cNvSpPr>
          <a:spLocks noChangeAspect="1" noChangeArrowheads="1"/>
        </xdr:cNvSpPr>
      </xdr:nvSpPr>
      <xdr:spPr bwMode="auto">
        <a:xfrm>
          <a:off x="8162925" y="565023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76200</xdr:colOff>
      <xdr:row>70</xdr:row>
      <xdr:rowOff>381000</xdr:rowOff>
    </xdr:from>
    <xdr:to>
      <xdr:col>8</xdr:col>
      <xdr:colOff>381000</xdr:colOff>
      <xdr:row>71</xdr:row>
      <xdr:rowOff>228601</xdr:rowOff>
    </xdr:to>
    <xdr:sp macro="" textlink="">
      <xdr:nvSpPr>
        <xdr:cNvPr id="1050" name="AutoShape 37" descr="118004309@07122010-372C">
          <a:extLst>
            <a:ext uri="{FF2B5EF4-FFF2-40B4-BE49-F238E27FC236}">
              <a16:creationId xmlns:a16="http://schemas.microsoft.com/office/drawing/2014/main" id="{00000000-0008-0000-0000-00001A040000}"/>
            </a:ext>
          </a:extLst>
        </xdr:cNvPr>
        <xdr:cNvSpPr>
          <a:spLocks noChangeAspect="1" noChangeArrowheads="1"/>
        </xdr:cNvSpPr>
      </xdr:nvSpPr>
      <xdr:spPr bwMode="auto">
        <a:xfrm>
          <a:off x="8239125" y="59093100"/>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152400</xdr:colOff>
      <xdr:row>67</xdr:row>
      <xdr:rowOff>76200</xdr:rowOff>
    </xdr:from>
    <xdr:to>
      <xdr:col>6</xdr:col>
      <xdr:colOff>76200</xdr:colOff>
      <xdr:row>67</xdr:row>
      <xdr:rowOff>381000</xdr:rowOff>
    </xdr:to>
    <xdr:sp macro="" textlink="">
      <xdr:nvSpPr>
        <xdr:cNvPr id="1051" name="AutoShape 39" descr="250482008@08122010-1D51">
          <a:extLst>
            <a:ext uri="{FF2B5EF4-FFF2-40B4-BE49-F238E27FC236}">
              <a16:creationId xmlns:a16="http://schemas.microsoft.com/office/drawing/2014/main" id="{00000000-0008-0000-0000-00001B040000}"/>
            </a:ext>
          </a:extLst>
        </xdr:cNvPr>
        <xdr:cNvSpPr>
          <a:spLocks noChangeAspect="1" noChangeArrowheads="1"/>
        </xdr:cNvSpPr>
      </xdr:nvSpPr>
      <xdr:spPr bwMode="auto">
        <a:xfrm>
          <a:off x="7934325" y="5744527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1163170</xdr:colOff>
      <xdr:row>110</xdr:row>
      <xdr:rowOff>296957</xdr:rowOff>
    </xdr:from>
    <xdr:to>
      <xdr:col>20</xdr:col>
      <xdr:colOff>1876985</xdr:colOff>
      <xdr:row>118</xdr:row>
      <xdr:rowOff>56029</xdr:rowOff>
    </xdr:to>
    <xdr:sp macro="" textlink="">
      <xdr:nvSpPr>
        <xdr:cNvPr id="13610" name="Rectangle 298">
          <a:extLst>
            <a:ext uri="{FF2B5EF4-FFF2-40B4-BE49-F238E27FC236}">
              <a16:creationId xmlns:a16="http://schemas.microsoft.com/office/drawing/2014/main" id="{00000000-0008-0000-0000-00002A350000}"/>
            </a:ext>
          </a:extLst>
        </xdr:cNvPr>
        <xdr:cNvSpPr>
          <a:spLocks noChangeArrowheads="1"/>
        </xdr:cNvSpPr>
      </xdr:nvSpPr>
      <xdr:spPr bwMode="auto">
        <a:xfrm>
          <a:off x="1891552" y="75432398"/>
          <a:ext cx="62962492" cy="3344955"/>
        </a:xfrm>
        <a:prstGeom prst="rect">
          <a:avLst/>
        </a:prstGeom>
        <a:noFill/>
        <a:ln w="9525">
          <a:noFill/>
          <a:miter lim="800000"/>
          <a:headEnd/>
          <a:tailEnd/>
        </a:ln>
      </xdr:spPr>
      <xdr:txBody>
        <a:bodyPr vertOverflow="clip" wrap="square" lIns="82296" tIns="73152" rIns="0" bIns="0" anchor="t" upright="1"/>
        <a:lstStyle/>
        <a:p>
          <a:pPr algn="l" rtl="1">
            <a:lnSpc>
              <a:spcPts val="4600"/>
            </a:lnSpc>
            <a:defRPr sz="1000"/>
          </a:pPr>
          <a:endParaRPr lang="en-GB" sz="4000" b="1" i="0" strike="noStrike">
            <a:solidFill>
              <a:srgbClr val="33CCCC"/>
            </a:solidFill>
            <a:latin typeface="Barclays Sans"/>
          </a:endParaRPr>
        </a:p>
        <a:p>
          <a:pPr algn="l" rtl="1">
            <a:lnSpc>
              <a:spcPts val="4500"/>
            </a:lnSpc>
            <a:defRPr sz="1000"/>
          </a:pPr>
          <a:endParaRPr lang="en-GB" sz="4000" b="1" i="0" strike="noStrike">
            <a:solidFill>
              <a:srgbClr val="33CCCC"/>
            </a:solidFill>
            <a:latin typeface="Barclays Sans"/>
          </a:endParaRPr>
        </a:p>
      </xdr:txBody>
    </xdr:sp>
    <xdr:clientData/>
  </xdr:twoCellAnchor>
  <xdr:twoCellAnchor editAs="oneCell">
    <xdr:from>
      <xdr:col>4</xdr:col>
      <xdr:colOff>1232649</xdr:colOff>
      <xdr:row>60</xdr:row>
      <xdr:rowOff>224115</xdr:rowOff>
    </xdr:from>
    <xdr:to>
      <xdr:col>17</xdr:col>
      <xdr:colOff>2185148</xdr:colOff>
      <xdr:row>96</xdr:row>
      <xdr:rowOff>275024</xdr:rowOff>
    </xdr:to>
    <xdr:pic>
      <xdr:nvPicPr>
        <xdr:cNvPr id="24" name="Picture 23">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185149" y="54348527"/>
          <a:ext cx="41741911" cy="14170320"/>
        </a:xfrm>
        <a:prstGeom prst="rect">
          <a:avLst/>
        </a:prstGeom>
        <a:noFill/>
        <a:ln w="31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504267</xdr:colOff>
      <xdr:row>97</xdr:row>
      <xdr:rowOff>112057</xdr:rowOff>
    </xdr:from>
    <xdr:to>
      <xdr:col>20</xdr:col>
      <xdr:colOff>1333500</xdr:colOff>
      <xdr:row>104</xdr:row>
      <xdr:rowOff>381000</xdr:rowOff>
    </xdr:to>
    <xdr:sp macro="" textlink="">
      <xdr:nvSpPr>
        <xdr:cNvPr id="33" name="Rectangle 32">
          <a:extLst>
            <a:ext uri="{FF2B5EF4-FFF2-40B4-BE49-F238E27FC236}">
              <a16:creationId xmlns:a16="http://schemas.microsoft.com/office/drawing/2014/main" id="{00000000-0008-0000-0000-000021000000}"/>
            </a:ext>
          </a:extLst>
        </xdr:cNvPr>
        <xdr:cNvSpPr/>
      </xdr:nvSpPr>
      <xdr:spPr>
        <a:xfrm>
          <a:off x="1171017" y="68787307"/>
          <a:ext cx="62932233" cy="3602693"/>
        </a:xfrm>
        <a:prstGeom prst="rect">
          <a:avLst/>
        </a:prstGeom>
        <a:no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4400" b="1" i="0" u="none" strike="noStrike" kern="0" cap="none" spc="0" normalizeH="0" baseline="0" noProof="0">
              <a:ln>
                <a:noFill/>
              </a:ln>
              <a:solidFill>
                <a:sysClr val="windowText" lastClr="000000"/>
              </a:solidFill>
              <a:effectLst/>
              <a:uLnTx/>
              <a:uFillTx/>
              <a:latin typeface="Calibri"/>
              <a:ea typeface="Calibri"/>
              <a:cs typeface="Times New Roman"/>
            </a:rPr>
            <a:t>DISCLAIMER: This publication has been prepared by First Capital Bank Limited  and is provided to you for information purposes only. Prices shown in this publication are indicative and First Capital Bank Limited  is not offering to buy or sell or soliciting offers to buy or sell any financial instrument. The information contained in this publication has been obtained from sources that First Capital Bank Limited   believes to be reliable, but First Capital Bank Limited   does not represent or warrant that it is accurate or complete. The views in this publication are those of First Capital Bank Limited   and are subject to change, and First Capital Bank Limited   has no obligation to update its opinions or the information in this publication.</a:t>
          </a:r>
          <a:endParaRPr kumimoji="0" lang="en-GB" sz="4400" b="0" i="0" u="none" strike="noStrike" kern="0" cap="none" spc="0" normalizeH="0" baseline="0" noProof="0">
            <a:ln>
              <a:noFill/>
            </a:ln>
            <a:solidFill>
              <a:sysClr val="windowText" lastClr="000000"/>
            </a:solidFill>
            <a:effectLst/>
            <a:uLnTx/>
            <a:uFillTx/>
            <a:latin typeface="Calibri"/>
            <a:ea typeface="Calibri"/>
            <a:cs typeface="Times New Roman"/>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4400" b="0" i="0" u="none" strike="noStrike" kern="0" cap="none" spc="0" normalizeH="0" baseline="0" noProof="0">
              <a:ln>
                <a:noFill/>
              </a:ln>
              <a:solidFill>
                <a:sysClr val="windowText" lastClr="000000"/>
              </a:solidFill>
              <a:effectLst/>
              <a:uLnTx/>
              <a:uFillTx/>
              <a:latin typeface="Calibri"/>
              <a:ea typeface="Calibri"/>
              <a:cs typeface="Times New Roman"/>
            </a:rPr>
            <a:t>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95250</xdr:colOff>
      <xdr:row>0</xdr:row>
      <xdr:rowOff>76200</xdr:rowOff>
    </xdr:from>
    <xdr:to>
      <xdr:col>4</xdr:col>
      <xdr:colOff>533400</xdr:colOff>
      <xdr:row>9</xdr:row>
      <xdr:rowOff>47625</xdr:rowOff>
    </xdr:to>
    <xdr:grpSp>
      <xdr:nvGrpSpPr>
        <xdr:cNvPr id="3078" name="Group 1">
          <a:extLst>
            <a:ext uri="{FF2B5EF4-FFF2-40B4-BE49-F238E27FC236}">
              <a16:creationId xmlns:a16="http://schemas.microsoft.com/office/drawing/2014/main" id="{00000000-0008-0000-0100-0000060C0000}"/>
            </a:ext>
          </a:extLst>
        </xdr:cNvPr>
        <xdr:cNvGrpSpPr>
          <a:grpSpLocks/>
        </xdr:cNvGrpSpPr>
      </xdr:nvGrpSpPr>
      <xdr:grpSpPr bwMode="auto">
        <a:xfrm>
          <a:off x="95250" y="76200"/>
          <a:ext cx="4572000" cy="1428750"/>
          <a:chOff x="1265" y="621"/>
          <a:chExt cx="3724" cy="2385"/>
        </a:xfrm>
      </xdr:grpSpPr>
      <xdr:cxnSp macro="">
        <xdr:nvCxnSpPr>
          <xdr:cNvPr id="3081" name="Straight Connector 2">
            <a:extLst>
              <a:ext uri="{FF2B5EF4-FFF2-40B4-BE49-F238E27FC236}">
                <a16:creationId xmlns:a16="http://schemas.microsoft.com/office/drawing/2014/main" id="{00000000-0008-0000-0100-0000090C0000}"/>
              </a:ext>
            </a:extLst>
          </xdr:cNvPr>
          <xdr:cNvCxnSpPr>
            <a:cxnSpLocks noChangeShapeType="1"/>
          </xdr:cNvCxnSpPr>
        </xdr:nvCxnSpPr>
        <xdr:spPr bwMode="auto">
          <a:xfrm flipH="1">
            <a:off x="1265" y="621"/>
            <a:ext cx="8" cy="2385"/>
          </a:xfrm>
          <a:prstGeom prst="line">
            <a:avLst/>
          </a:prstGeom>
          <a:noFill/>
          <a:ln w="63500" cap="rnd" algn="ctr">
            <a:solidFill>
              <a:srgbClr val="00AEEF"/>
            </a:solidFill>
            <a:round/>
            <a:headEnd/>
            <a:tailEnd/>
          </a:ln>
          <a:extLst>
            <a:ext uri="{909E8E84-426E-40DD-AFC4-6F175D3DCCD1}">
              <a14:hiddenFill xmlns:a14="http://schemas.microsoft.com/office/drawing/2010/main">
                <a:noFill/>
              </a14:hiddenFill>
            </a:ext>
          </a:extLst>
        </xdr:spPr>
      </xdr:cxnSp>
      <xdr:cxnSp macro="">
        <xdr:nvCxnSpPr>
          <xdr:cNvPr id="3082" name="Straight Connector 3">
            <a:extLst>
              <a:ext uri="{FF2B5EF4-FFF2-40B4-BE49-F238E27FC236}">
                <a16:creationId xmlns:a16="http://schemas.microsoft.com/office/drawing/2014/main" id="{00000000-0008-0000-0100-00000A0C0000}"/>
              </a:ext>
            </a:extLst>
          </xdr:cNvPr>
          <xdr:cNvCxnSpPr>
            <a:cxnSpLocks noChangeShapeType="1"/>
          </xdr:cNvCxnSpPr>
        </xdr:nvCxnSpPr>
        <xdr:spPr bwMode="auto">
          <a:xfrm>
            <a:off x="4989" y="621"/>
            <a:ext cx="0" cy="2385"/>
          </a:xfrm>
          <a:prstGeom prst="line">
            <a:avLst/>
          </a:prstGeom>
          <a:noFill/>
          <a:ln w="63500" cap="rnd" algn="ctr">
            <a:solidFill>
              <a:srgbClr val="00AEEF"/>
            </a:solidFill>
            <a:round/>
            <a:headEnd/>
            <a:tailEnd/>
          </a:ln>
          <a:extLst>
            <a:ext uri="{909E8E84-426E-40DD-AFC4-6F175D3DCCD1}">
              <a14:hiddenFill xmlns:a14="http://schemas.microsoft.com/office/drawing/2010/main">
                <a:noFill/>
              </a14:hiddenFill>
            </a:ext>
          </a:extLst>
        </xdr:spPr>
      </xdr:cxnSp>
    </xdr:grpSp>
    <xdr:clientData/>
  </xdr:twoCellAnchor>
  <xdr:twoCellAnchor>
    <xdr:from>
      <xdr:col>0</xdr:col>
      <xdr:colOff>242889</xdr:colOff>
      <xdr:row>2</xdr:row>
      <xdr:rowOff>92075</xdr:rowOff>
    </xdr:from>
    <xdr:to>
      <xdr:col>5</xdr:col>
      <xdr:colOff>19051</xdr:colOff>
      <xdr:row>6</xdr:row>
      <xdr:rowOff>87889</xdr:rowOff>
    </xdr:to>
    <xdr:sp macro="" textlink="">
      <xdr:nvSpPr>
        <xdr:cNvPr id="5" name="TextBox 4">
          <a:extLst>
            <a:ext uri="{FF2B5EF4-FFF2-40B4-BE49-F238E27FC236}">
              <a16:creationId xmlns:a16="http://schemas.microsoft.com/office/drawing/2014/main" id="{00000000-0008-0000-0100-000005000000}"/>
            </a:ext>
          </a:extLst>
        </xdr:cNvPr>
        <xdr:cNvSpPr txBox="1">
          <a:spLocks noChangeArrowheads="1"/>
        </xdr:cNvSpPr>
      </xdr:nvSpPr>
      <xdr:spPr bwMode="auto">
        <a:xfrm>
          <a:off x="242889" y="409575"/>
          <a:ext cx="4491037" cy="630814"/>
        </a:xfrm>
        <a:prstGeom prst="rect">
          <a:avLst/>
        </a:prstGeom>
        <a:noFill/>
        <a:ln>
          <a:noFill/>
        </a:ln>
      </xdr:spPr>
      <xdr:txBody>
        <a:bodyPr wrap="square">
          <a:spAutoFit/>
        </a:bodyPr>
        <a:lstStyle>
          <a:defPPr>
            <a:defRPr lang="en-GB"/>
          </a:defPPr>
          <a:lvl1pPr algn="l" rtl="0" fontAlgn="base">
            <a:spcBef>
              <a:spcPct val="0"/>
            </a:spcBef>
            <a:spcAft>
              <a:spcPct val="0"/>
            </a:spcAft>
            <a:defRPr sz="2000" kern="1200">
              <a:solidFill>
                <a:schemeClr val="tx1"/>
              </a:solidFill>
              <a:latin typeface="Expert Sans Regular" pitchFamily="34" charset="0"/>
              <a:ea typeface="+mn-ea"/>
              <a:cs typeface="Arial" pitchFamily="34" charset="0"/>
            </a:defRPr>
          </a:lvl1pPr>
          <a:lvl2pPr marL="457200" algn="l" rtl="0" fontAlgn="base">
            <a:spcBef>
              <a:spcPct val="0"/>
            </a:spcBef>
            <a:spcAft>
              <a:spcPct val="0"/>
            </a:spcAft>
            <a:defRPr sz="2000" kern="1200">
              <a:solidFill>
                <a:schemeClr val="tx1"/>
              </a:solidFill>
              <a:latin typeface="Expert Sans Regular" pitchFamily="34" charset="0"/>
              <a:ea typeface="+mn-ea"/>
              <a:cs typeface="Arial" pitchFamily="34" charset="0"/>
            </a:defRPr>
          </a:lvl2pPr>
          <a:lvl3pPr marL="914400" algn="l" rtl="0" fontAlgn="base">
            <a:spcBef>
              <a:spcPct val="0"/>
            </a:spcBef>
            <a:spcAft>
              <a:spcPct val="0"/>
            </a:spcAft>
            <a:defRPr sz="2000" kern="1200">
              <a:solidFill>
                <a:schemeClr val="tx1"/>
              </a:solidFill>
              <a:latin typeface="Expert Sans Regular" pitchFamily="34" charset="0"/>
              <a:ea typeface="+mn-ea"/>
              <a:cs typeface="Arial" pitchFamily="34" charset="0"/>
            </a:defRPr>
          </a:lvl3pPr>
          <a:lvl4pPr marL="1371600" algn="l" rtl="0" fontAlgn="base">
            <a:spcBef>
              <a:spcPct val="0"/>
            </a:spcBef>
            <a:spcAft>
              <a:spcPct val="0"/>
            </a:spcAft>
            <a:defRPr sz="2000" kern="1200">
              <a:solidFill>
                <a:schemeClr val="tx1"/>
              </a:solidFill>
              <a:latin typeface="Expert Sans Regular" pitchFamily="34" charset="0"/>
              <a:ea typeface="+mn-ea"/>
              <a:cs typeface="Arial" pitchFamily="34" charset="0"/>
            </a:defRPr>
          </a:lvl4pPr>
          <a:lvl5pPr marL="1828800" algn="l" rtl="0" fontAlgn="base">
            <a:spcBef>
              <a:spcPct val="0"/>
            </a:spcBef>
            <a:spcAft>
              <a:spcPct val="0"/>
            </a:spcAft>
            <a:defRPr sz="2000" kern="1200">
              <a:solidFill>
                <a:schemeClr val="tx1"/>
              </a:solidFill>
              <a:latin typeface="Expert Sans Regular" pitchFamily="34" charset="0"/>
              <a:ea typeface="+mn-ea"/>
              <a:cs typeface="Arial" pitchFamily="34" charset="0"/>
            </a:defRPr>
          </a:lvl5pPr>
          <a:lvl6pPr marL="2286000" algn="l" defTabSz="914400" rtl="0" eaLnBrk="1" latinLnBrk="0" hangingPunct="1">
            <a:defRPr sz="2000" kern="1200">
              <a:solidFill>
                <a:schemeClr val="tx1"/>
              </a:solidFill>
              <a:latin typeface="Expert Sans Regular" pitchFamily="34" charset="0"/>
              <a:ea typeface="+mn-ea"/>
              <a:cs typeface="Arial" pitchFamily="34" charset="0"/>
            </a:defRPr>
          </a:lvl6pPr>
          <a:lvl7pPr marL="2743200" algn="l" defTabSz="914400" rtl="0" eaLnBrk="1" latinLnBrk="0" hangingPunct="1">
            <a:defRPr sz="2000" kern="1200">
              <a:solidFill>
                <a:schemeClr val="tx1"/>
              </a:solidFill>
              <a:latin typeface="Expert Sans Regular" pitchFamily="34" charset="0"/>
              <a:ea typeface="+mn-ea"/>
              <a:cs typeface="Arial" pitchFamily="34" charset="0"/>
            </a:defRPr>
          </a:lvl7pPr>
          <a:lvl8pPr marL="3200400" algn="l" defTabSz="914400" rtl="0" eaLnBrk="1" latinLnBrk="0" hangingPunct="1">
            <a:defRPr sz="2000" kern="1200">
              <a:solidFill>
                <a:schemeClr val="tx1"/>
              </a:solidFill>
              <a:latin typeface="Expert Sans Regular" pitchFamily="34" charset="0"/>
              <a:ea typeface="+mn-ea"/>
              <a:cs typeface="Arial" pitchFamily="34" charset="0"/>
            </a:defRPr>
          </a:lvl8pPr>
          <a:lvl9pPr marL="3657600" algn="l" defTabSz="914400" rtl="0" eaLnBrk="1" latinLnBrk="0" hangingPunct="1">
            <a:defRPr sz="2000" kern="1200">
              <a:solidFill>
                <a:schemeClr val="tx1"/>
              </a:solidFill>
              <a:latin typeface="Expert Sans Regular" pitchFamily="34" charset="0"/>
              <a:ea typeface="+mn-ea"/>
              <a:cs typeface="Arial" pitchFamily="34" charset="0"/>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r>
            <a:rPr kumimoji="0" lang="en-GB" sz="3300" b="1" i="0" u="none" strike="noStrike" kern="1200" cap="none" spc="0" normalizeH="0" baseline="0" noProof="0">
              <a:ln>
                <a:noFill/>
              </a:ln>
              <a:solidFill>
                <a:srgbClr val="00B0F0"/>
              </a:solidFill>
              <a:effectLst/>
              <a:uLnTx/>
              <a:uFillTx/>
              <a:latin typeface="Barclays Sans" pitchFamily="34" charset="0"/>
              <a:ea typeface="+mn-ea"/>
              <a:cs typeface="Arial" pitchFamily="34" charset="0"/>
            </a:rPr>
            <a:t>Rand Rate ATM</a:t>
          </a:r>
        </a:p>
      </xdr:txBody>
    </xdr:sp>
    <xdr:clientData/>
  </xdr:twoCellAnchor>
  <xdr:twoCellAnchor editAs="oneCell">
    <xdr:from>
      <xdr:col>5</xdr:col>
      <xdr:colOff>123825</xdr:colOff>
      <xdr:row>3</xdr:row>
      <xdr:rowOff>133350</xdr:rowOff>
    </xdr:from>
    <xdr:to>
      <xdr:col>7</xdr:col>
      <xdr:colOff>371475</xdr:colOff>
      <xdr:row>5</xdr:row>
      <xdr:rowOff>114300</xdr:rowOff>
    </xdr:to>
    <xdr:pic>
      <xdr:nvPicPr>
        <xdr:cNvPr id="3080" name="Picture 5" descr="Logo_colour">
          <a:extLst>
            <a:ext uri="{FF2B5EF4-FFF2-40B4-BE49-F238E27FC236}">
              <a16:creationId xmlns:a16="http://schemas.microsoft.com/office/drawing/2014/main" id="{00000000-0008-0000-0100-0000080C0000}"/>
            </a:ext>
          </a:extLst>
        </xdr:cNvPr>
        <xdr:cNvPicPr>
          <a:picLocks noChangeAspect="1" noChangeArrowheads="1"/>
        </xdr:cNvPicPr>
      </xdr:nvPicPr>
      <xdr:blipFill>
        <a:blip xmlns:r="http://schemas.openxmlformats.org/officeDocument/2006/relationships" cstate="print">
          <a:extLst>
            <a:ext uri="{28A0092B-C50C-407E-A947-70E740481C1C}">
              <a14:useLocalDpi xmlns:a14="http://schemas.microsoft.com/office/drawing/2010/main" val="0"/>
            </a:ext>
          </a:extLst>
        </a:blip>
        <a:srcRect/>
        <a:stretch>
          <a:fillRect/>
        </a:stretch>
      </xdr:blipFill>
      <xdr:spPr bwMode="auto">
        <a:xfrm>
          <a:off x="4867275" y="619125"/>
          <a:ext cx="14668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426507</xdr:colOff>
      <xdr:row>5</xdr:row>
      <xdr:rowOff>137014</xdr:rowOff>
    </xdr:to>
    <xdr:pic>
      <xdr:nvPicPr>
        <xdr:cNvPr id="4" name="Picture 3">
          <a:extLst>
            <a:ext uri="{FF2B5EF4-FFF2-40B4-BE49-F238E27FC236}">
              <a16:creationId xmlns:a16="http://schemas.microsoft.com/office/drawing/2014/main" id="{673AD425-F5B0-4FD9-BFA8-C1B8362EBEC2}"/>
            </a:ext>
          </a:extLst>
        </xdr:cNvPr>
        <xdr:cNvPicPr>
          <a:picLocks noChangeAspect="1"/>
        </xdr:cNvPicPr>
      </xdr:nvPicPr>
      <xdr:blipFill>
        <a:blip xmlns:r="http://schemas.openxmlformats.org/officeDocument/2006/relationships"/>
        <a:stretch>
          <a:fillRect/>
        </a:stretch>
      </xdr:blipFill>
      <xdr:spPr>
        <a:xfrm>
          <a:off x="0" y="0"/>
          <a:ext cx="3760257" cy="946639"/>
        </a:xfrm>
        <a:prstGeom prst="rect">
          <a:avLst/>
        </a:prstGeom>
      </xdr:spPr>
    </xdr:pic>
    <xdr:clientData/>
  </xdr:twoCellAnchor>
  <xdr:twoCellAnchor editAs="oneCell">
    <xdr:from>
      <xdr:col>0</xdr:col>
      <xdr:colOff>9525</xdr:colOff>
      <xdr:row>51</xdr:row>
      <xdr:rowOff>114299</xdr:rowOff>
    </xdr:from>
    <xdr:to>
      <xdr:col>13</xdr:col>
      <xdr:colOff>28575</xdr:colOff>
      <xdr:row>72</xdr:row>
      <xdr:rowOff>152399</xdr:rowOff>
    </xdr:to>
    <xdr:pic>
      <xdr:nvPicPr>
        <xdr:cNvPr id="5" name="Picture 4">
          <a:extLst>
            <a:ext uri="{FF2B5EF4-FFF2-40B4-BE49-F238E27FC236}">
              <a16:creationId xmlns:a16="http://schemas.microsoft.com/office/drawing/2014/main" id="{93CB6E7C-6E65-4A45-B77F-D6FBDC9CD8A1}"/>
            </a:ext>
          </a:extLst>
        </xdr:cNvPr>
        <xdr:cNvPicPr>
          <a:picLocks noChangeAspect="1"/>
        </xdr:cNvPicPr>
      </xdr:nvPicPr>
      <xdr:blipFill>
        <a:blip xmlns:r="http://schemas.openxmlformats.org/officeDocument/2006/relationships">
          <a:extLst>
            <a:ext uri="{28A0092B-C50C-407E-A947-70E740481C1C}">
              <a14:useLocalDpi xmlns:a14="http://schemas.microsoft.com/office/drawing/2010/main" val="0"/>
            </a:ext>
          </a:extLst>
        </a:blip>
        <a:stretch>
          <a:fillRect/>
        </a:stretch>
      </xdr:blipFill>
      <xdr:spPr>
        <a:xfrm>
          <a:off x="9525" y="11134724"/>
          <a:ext cx="9334500" cy="34385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388407</xdr:colOff>
      <xdr:row>5</xdr:row>
      <xdr:rowOff>137014</xdr:rowOff>
    </xdr:to>
    <xdr:pic>
      <xdr:nvPicPr>
        <xdr:cNvPr id="3" name="Picture 2">
          <a:extLst>
            <a:ext uri="{FF2B5EF4-FFF2-40B4-BE49-F238E27FC236}">
              <a16:creationId xmlns:a16="http://schemas.microsoft.com/office/drawing/2014/main" id="{0225055F-D21A-BFEF-EFC3-EDDDF3CE17DA}"/>
            </a:ext>
          </a:extLst>
        </xdr:cNvPr>
        <xdr:cNvPicPr>
          <a:picLocks noChangeAspect="1"/>
        </xdr:cNvPicPr>
      </xdr:nvPicPr>
      <xdr:blipFill>
        <a:blip xmlns:r="http://schemas.openxmlformats.org/officeDocument/2006/relationships"/>
        <a:stretch>
          <a:fillRect/>
        </a:stretch>
      </xdr:blipFill>
      <xdr:spPr>
        <a:xfrm>
          <a:off x="0" y="0"/>
          <a:ext cx="3919007" cy="930764"/>
        </a:xfrm>
        <a:prstGeom prst="rect">
          <a:avLst/>
        </a:prstGeom>
      </xdr:spPr>
    </xdr:pic>
    <xdr:clientData/>
  </xdr:twoCellAnchor>
  <xdr:twoCellAnchor editAs="oneCell">
    <xdr:from>
      <xdr:col>0</xdr:col>
      <xdr:colOff>0</xdr:colOff>
      <xdr:row>50</xdr:row>
      <xdr:rowOff>0</xdr:rowOff>
    </xdr:from>
    <xdr:to>
      <xdr:col>13</xdr:col>
      <xdr:colOff>0</xdr:colOff>
      <xdr:row>67</xdr:row>
      <xdr:rowOff>9525</xdr:rowOff>
    </xdr:to>
    <xdr:pic>
      <xdr:nvPicPr>
        <xdr:cNvPr id="6" name="Picture 5">
          <a:extLst>
            <a:ext uri="{FF2B5EF4-FFF2-40B4-BE49-F238E27FC236}">
              <a16:creationId xmlns:a16="http://schemas.microsoft.com/office/drawing/2014/main" id="{8606AFC2-B6EC-5A43-6C34-91CEAF9A3015}"/>
            </a:ext>
          </a:extLst>
        </xdr:cNvPr>
        <xdr:cNvPicPr>
          <a:picLocks noChangeAspect="1"/>
        </xdr:cNvPicPr>
      </xdr:nvPicPr>
      <xdr:blipFill>
        <a:blip xmlns:r="http://schemas.openxmlformats.org/officeDocument/2006/relationships">
          <a:extLst>
            <a:ext uri="{28A0092B-C50C-407E-A947-70E740481C1C}">
              <a14:useLocalDpi xmlns:a14="http://schemas.microsoft.com/office/drawing/2010/main" val="0"/>
            </a:ext>
          </a:extLst>
        </a:blip>
        <a:stretch>
          <a:fillRect/>
        </a:stretch>
      </xdr:blipFill>
      <xdr:spPr>
        <a:xfrm>
          <a:off x="0" y="9991725"/>
          <a:ext cx="9334500" cy="27622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14</xdr:col>
      <xdr:colOff>142875</xdr:colOff>
      <xdr:row>0</xdr:row>
      <xdr:rowOff>0</xdr:rowOff>
    </xdr:from>
    <xdr:to>
      <xdr:col>15</xdr:col>
      <xdr:colOff>0</xdr:colOff>
      <xdr:row>0</xdr:row>
      <xdr:rowOff>0</xdr:rowOff>
    </xdr:to>
    <xdr:sp macro="" textlink="">
      <xdr:nvSpPr>
        <xdr:cNvPr id="2069" name="Freeform 1">
          <a:extLst>
            <a:ext uri="{FF2B5EF4-FFF2-40B4-BE49-F238E27FC236}">
              <a16:creationId xmlns:a16="http://schemas.microsoft.com/office/drawing/2014/main" id="{00000000-0008-0000-0500-000015080000}"/>
            </a:ext>
          </a:extLst>
        </xdr:cNvPr>
        <xdr:cNvSpPr>
          <a:spLocks noEditPoints="1"/>
        </xdr:cNvSpPr>
      </xdr:nvSpPr>
      <xdr:spPr bwMode="auto">
        <a:xfrm>
          <a:off x="46005750" y="0"/>
          <a:ext cx="4048125" cy="0"/>
        </a:xfrm>
        <a:custGeom>
          <a:avLst/>
          <a:gdLst>
            <a:gd name="T0" fmla="*/ 2147483647 w 2359"/>
            <a:gd name="T1" fmla="*/ 0 h 215"/>
            <a:gd name="T2" fmla="*/ 2147483647 w 2359"/>
            <a:gd name="T3" fmla="*/ 0 h 215"/>
            <a:gd name="T4" fmla="*/ 2147483647 w 2359"/>
            <a:gd name="T5" fmla="*/ 0 h 215"/>
            <a:gd name="T6" fmla="*/ 2147483647 w 2359"/>
            <a:gd name="T7" fmla="*/ 0 h 215"/>
            <a:gd name="T8" fmla="*/ 2147483647 w 2359"/>
            <a:gd name="T9" fmla="*/ 0 h 215"/>
            <a:gd name="T10" fmla="*/ 2147483647 w 2359"/>
            <a:gd name="T11" fmla="*/ 0 h 215"/>
            <a:gd name="T12" fmla="*/ 2147483647 w 2359"/>
            <a:gd name="T13" fmla="*/ 0 h 215"/>
            <a:gd name="T14" fmla="*/ 2147483647 w 2359"/>
            <a:gd name="T15" fmla="*/ 0 h 215"/>
            <a:gd name="T16" fmla="*/ 2147483647 w 2359"/>
            <a:gd name="T17" fmla="*/ 0 h 215"/>
            <a:gd name="T18" fmla="*/ 2147483647 w 2359"/>
            <a:gd name="T19" fmla="*/ 0 h 215"/>
            <a:gd name="T20" fmla="*/ 2147483647 w 2359"/>
            <a:gd name="T21" fmla="*/ 0 h 215"/>
            <a:gd name="T22" fmla="*/ 2147483647 w 2359"/>
            <a:gd name="T23" fmla="*/ 0 h 215"/>
            <a:gd name="T24" fmla="*/ 2147483647 w 2359"/>
            <a:gd name="T25" fmla="*/ 0 h 215"/>
            <a:gd name="T26" fmla="*/ 2147483647 w 2359"/>
            <a:gd name="T27" fmla="*/ 0 h 215"/>
            <a:gd name="T28" fmla="*/ 2147483647 w 2359"/>
            <a:gd name="T29" fmla="*/ 0 h 215"/>
            <a:gd name="T30" fmla="*/ 2147483647 w 2359"/>
            <a:gd name="T31" fmla="*/ 0 h 215"/>
            <a:gd name="T32" fmla="*/ 2147483647 w 2359"/>
            <a:gd name="T33" fmla="*/ 0 h 215"/>
            <a:gd name="T34" fmla="*/ 2147483647 w 2359"/>
            <a:gd name="T35" fmla="*/ 0 h 215"/>
            <a:gd name="T36" fmla="*/ 2147483647 w 2359"/>
            <a:gd name="T37" fmla="*/ 0 h 215"/>
            <a:gd name="T38" fmla="*/ 2147483647 w 2359"/>
            <a:gd name="T39" fmla="*/ 0 h 215"/>
            <a:gd name="T40" fmla="*/ 2147483647 w 2359"/>
            <a:gd name="T41" fmla="*/ 0 h 215"/>
            <a:gd name="T42" fmla="*/ 2147483647 w 2359"/>
            <a:gd name="T43" fmla="*/ 0 h 215"/>
            <a:gd name="T44" fmla="*/ 2147483647 w 2359"/>
            <a:gd name="T45" fmla="*/ 0 h 215"/>
            <a:gd name="T46" fmla="*/ 2147483647 w 2359"/>
            <a:gd name="T47" fmla="*/ 0 h 215"/>
            <a:gd name="T48" fmla="*/ 2147483647 w 2359"/>
            <a:gd name="T49" fmla="*/ 0 h 215"/>
            <a:gd name="T50" fmla="*/ 2147483647 w 2359"/>
            <a:gd name="T51" fmla="*/ 0 h 215"/>
            <a:gd name="T52" fmla="*/ 2147483647 w 2359"/>
            <a:gd name="T53" fmla="*/ 0 h 215"/>
            <a:gd name="T54" fmla="*/ 2147483647 w 2359"/>
            <a:gd name="T55" fmla="*/ 0 h 215"/>
            <a:gd name="T56" fmla="*/ 2147483647 w 2359"/>
            <a:gd name="T57" fmla="*/ 0 h 215"/>
            <a:gd name="T58" fmla="*/ 2147483647 w 2359"/>
            <a:gd name="T59" fmla="*/ 0 h 215"/>
            <a:gd name="T60" fmla="*/ 2147483647 w 2359"/>
            <a:gd name="T61" fmla="*/ 0 h 215"/>
            <a:gd name="T62" fmla="*/ 2147483647 w 2359"/>
            <a:gd name="T63" fmla="*/ 0 h 215"/>
            <a:gd name="T64" fmla="*/ 2147483647 w 2359"/>
            <a:gd name="T65" fmla="*/ 0 h 215"/>
            <a:gd name="T66" fmla="*/ 2147483647 w 2359"/>
            <a:gd name="T67" fmla="*/ 0 h 215"/>
            <a:gd name="T68" fmla="*/ 2147483647 w 2359"/>
            <a:gd name="T69" fmla="*/ 0 h 215"/>
            <a:gd name="T70" fmla="*/ 2147483647 w 2359"/>
            <a:gd name="T71" fmla="*/ 0 h 215"/>
            <a:gd name="T72" fmla="*/ 2147483647 w 2359"/>
            <a:gd name="T73" fmla="*/ 0 h 215"/>
            <a:gd name="T74" fmla="*/ 2147483647 w 2359"/>
            <a:gd name="T75" fmla="*/ 0 h 215"/>
            <a:gd name="T76" fmla="*/ 2147483647 w 2359"/>
            <a:gd name="T77" fmla="*/ 0 h 215"/>
            <a:gd name="T78" fmla="*/ 2147483647 w 2359"/>
            <a:gd name="T79" fmla="*/ 0 h 215"/>
            <a:gd name="T80" fmla="*/ 2147483647 w 2359"/>
            <a:gd name="T81" fmla="*/ 0 h 215"/>
            <a:gd name="T82" fmla="*/ 2147483647 w 2359"/>
            <a:gd name="T83" fmla="*/ 0 h 215"/>
            <a:gd name="T84" fmla="*/ 2147483647 w 2359"/>
            <a:gd name="T85" fmla="*/ 0 h 215"/>
            <a:gd name="T86" fmla="*/ 2147483647 w 2359"/>
            <a:gd name="T87" fmla="*/ 0 h 215"/>
            <a:gd name="T88" fmla="*/ 2147483647 w 2359"/>
            <a:gd name="T89" fmla="*/ 0 h 215"/>
            <a:gd name="T90" fmla="*/ 2147483647 w 2359"/>
            <a:gd name="T91" fmla="*/ 0 h 215"/>
            <a:gd name="T92" fmla="*/ 2147483647 w 2359"/>
            <a:gd name="T93" fmla="*/ 0 h 215"/>
            <a:gd name="T94" fmla="*/ 2147483647 w 2359"/>
            <a:gd name="T95" fmla="*/ 0 h 215"/>
            <a:gd name="T96" fmla="*/ 2147483647 w 2359"/>
            <a:gd name="T97" fmla="*/ 0 h 215"/>
            <a:gd name="T98" fmla="*/ 2147483647 w 2359"/>
            <a:gd name="T99" fmla="*/ 0 h 215"/>
            <a:gd name="T100" fmla="*/ 2147483647 w 2359"/>
            <a:gd name="T101" fmla="*/ 0 h 215"/>
            <a:gd name="T102" fmla="*/ 2147483647 w 2359"/>
            <a:gd name="T103" fmla="*/ 0 h 215"/>
            <a:gd name="T104" fmla="*/ 2147483647 w 2359"/>
            <a:gd name="T105" fmla="*/ 0 h 215"/>
            <a:gd name="T106" fmla="*/ 2147483647 w 2359"/>
            <a:gd name="T107" fmla="*/ 0 h 215"/>
            <a:gd name="T108" fmla="*/ 2147483647 w 2359"/>
            <a:gd name="T109" fmla="*/ 0 h 215"/>
            <a:gd name="T110" fmla="*/ 2147483647 w 2359"/>
            <a:gd name="T111" fmla="*/ 0 h 215"/>
            <a:gd name="T112" fmla="*/ 2147483647 w 2359"/>
            <a:gd name="T113" fmla="*/ 0 h 215"/>
            <a:gd name="T114" fmla="*/ 2147483647 w 2359"/>
            <a:gd name="T115" fmla="*/ 0 h 215"/>
            <a:gd name="T116" fmla="*/ 2147483647 w 2359"/>
            <a:gd name="T117" fmla="*/ 0 h 215"/>
            <a:gd name="T118" fmla="*/ 2147483647 w 2359"/>
            <a:gd name="T119" fmla="*/ 0 h 215"/>
            <a:gd name="T120" fmla="*/ 2147483647 w 2359"/>
            <a:gd name="T121" fmla="*/ 0 h 215"/>
            <a:gd name="T122" fmla="*/ 2147483647 w 2359"/>
            <a:gd name="T123" fmla="*/ 0 h 215"/>
            <a:gd name="T124" fmla="*/ 2147483647 w 2359"/>
            <a:gd name="T125" fmla="*/ 0 h 215"/>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2359"/>
            <a:gd name="T190" fmla="*/ 0 h 215"/>
            <a:gd name="T191" fmla="*/ 2359 w 2359"/>
            <a:gd name="T192" fmla="*/ 0 h 215"/>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2359" h="215">
              <a:moveTo>
                <a:pt x="2359" y="4"/>
              </a:moveTo>
              <a:lnTo>
                <a:pt x="2350" y="52"/>
              </a:lnTo>
              <a:lnTo>
                <a:pt x="2348" y="50"/>
              </a:lnTo>
              <a:lnTo>
                <a:pt x="2346" y="49"/>
              </a:lnTo>
              <a:lnTo>
                <a:pt x="2343" y="47"/>
              </a:lnTo>
              <a:lnTo>
                <a:pt x="2339" y="43"/>
              </a:lnTo>
              <a:lnTo>
                <a:pt x="2335" y="41"/>
              </a:lnTo>
              <a:lnTo>
                <a:pt x="2332" y="39"/>
              </a:lnTo>
              <a:lnTo>
                <a:pt x="2326" y="37"/>
              </a:lnTo>
              <a:lnTo>
                <a:pt x="2321" y="36"/>
              </a:lnTo>
              <a:lnTo>
                <a:pt x="2315" y="32"/>
              </a:lnTo>
              <a:lnTo>
                <a:pt x="2309" y="32"/>
              </a:lnTo>
              <a:lnTo>
                <a:pt x="2304" y="30"/>
              </a:lnTo>
              <a:lnTo>
                <a:pt x="2298" y="28"/>
              </a:lnTo>
              <a:lnTo>
                <a:pt x="2291" y="26"/>
              </a:lnTo>
              <a:lnTo>
                <a:pt x="2285" y="26"/>
              </a:lnTo>
              <a:lnTo>
                <a:pt x="2278" y="26"/>
              </a:lnTo>
              <a:lnTo>
                <a:pt x="2272" y="24"/>
              </a:lnTo>
              <a:lnTo>
                <a:pt x="2267" y="24"/>
              </a:lnTo>
              <a:lnTo>
                <a:pt x="2259" y="24"/>
              </a:lnTo>
              <a:lnTo>
                <a:pt x="2254" y="26"/>
              </a:lnTo>
              <a:lnTo>
                <a:pt x="2250" y="26"/>
              </a:lnTo>
              <a:lnTo>
                <a:pt x="2248" y="26"/>
              </a:lnTo>
              <a:lnTo>
                <a:pt x="2243" y="26"/>
              </a:lnTo>
              <a:lnTo>
                <a:pt x="2237" y="26"/>
              </a:lnTo>
              <a:lnTo>
                <a:pt x="2234" y="28"/>
              </a:lnTo>
              <a:lnTo>
                <a:pt x="2230" y="28"/>
              </a:lnTo>
              <a:lnTo>
                <a:pt x="2228" y="30"/>
              </a:lnTo>
              <a:lnTo>
                <a:pt x="2224" y="30"/>
              </a:lnTo>
              <a:lnTo>
                <a:pt x="2221" y="32"/>
              </a:lnTo>
              <a:lnTo>
                <a:pt x="2217" y="36"/>
              </a:lnTo>
              <a:lnTo>
                <a:pt x="2215" y="36"/>
              </a:lnTo>
              <a:lnTo>
                <a:pt x="2213" y="37"/>
              </a:lnTo>
              <a:lnTo>
                <a:pt x="2211" y="39"/>
              </a:lnTo>
              <a:lnTo>
                <a:pt x="2210" y="41"/>
              </a:lnTo>
              <a:lnTo>
                <a:pt x="2208" y="43"/>
              </a:lnTo>
              <a:lnTo>
                <a:pt x="2208" y="45"/>
              </a:lnTo>
              <a:lnTo>
                <a:pt x="2206" y="47"/>
              </a:lnTo>
              <a:lnTo>
                <a:pt x="2206" y="50"/>
              </a:lnTo>
              <a:lnTo>
                <a:pt x="2206" y="52"/>
              </a:lnTo>
              <a:lnTo>
                <a:pt x="2208" y="56"/>
              </a:lnTo>
              <a:lnTo>
                <a:pt x="2210" y="58"/>
              </a:lnTo>
              <a:lnTo>
                <a:pt x="2211" y="62"/>
              </a:lnTo>
              <a:lnTo>
                <a:pt x="2215" y="63"/>
              </a:lnTo>
              <a:lnTo>
                <a:pt x="2217" y="65"/>
              </a:lnTo>
              <a:lnTo>
                <a:pt x="2219" y="65"/>
              </a:lnTo>
              <a:lnTo>
                <a:pt x="2222" y="69"/>
              </a:lnTo>
              <a:lnTo>
                <a:pt x="2226" y="69"/>
              </a:lnTo>
              <a:lnTo>
                <a:pt x="2228" y="71"/>
              </a:lnTo>
              <a:lnTo>
                <a:pt x="2235" y="74"/>
              </a:lnTo>
              <a:lnTo>
                <a:pt x="2245" y="78"/>
              </a:lnTo>
              <a:lnTo>
                <a:pt x="2278" y="89"/>
              </a:lnTo>
              <a:lnTo>
                <a:pt x="2287" y="93"/>
              </a:lnTo>
              <a:lnTo>
                <a:pt x="2295" y="95"/>
              </a:lnTo>
              <a:lnTo>
                <a:pt x="2311" y="102"/>
              </a:lnTo>
              <a:lnTo>
                <a:pt x="2317" y="104"/>
              </a:lnTo>
              <a:lnTo>
                <a:pt x="2322" y="108"/>
              </a:lnTo>
              <a:lnTo>
                <a:pt x="2328" y="110"/>
              </a:lnTo>
              <a:lnTo>
                <a:pt x="2334" y="113"/>
              </a:lnTo>
              <a:lnTo>
                <a:pt x="2335" y="115"/>
              </a:lnTo>
              <a:lnTo>
                <a:pt x="2339" y="117"/>
              </a:lnTo>
              <a:lnTo>
                <a:pt x="2345" y="121"/>
              </a:lnTo>
              <a:lnTo>
                <a:pt x="2346" y="123"/>
              </a:lnTo>
              <a:lnTo>
                <a:pt x="2348" y="126"/>
              </a:lnTo>
              <a:lnTo>
                <a:pt x="2352" y="130"/>
              </a:lnTo>
              <a:lnTo>
                <a:pt x="2354" y="134"/>
              </a:lnTo>
              <a:lnTo>
                <a:pt x="2356" y="137"/>
              </a:lnTo>
              <a:lnTo>
                <a:pt x="2356" y="139"/>
              </a:lnTo>
              <a:lnTo>
                <a:pt x="2358" y="141"/>
              </a:lnTo>
              <a:lnTo>
                <a:pt x="2358" y="143"/>
              </a:lnTo>
              <a:lnTo>
                <a:pt x="2358" y="147"/>
              </a:lnTo>
              <a:lnTo>
                <a:pt x="2358" y="149"/>
              </a:lnTo>
              <a:lnTo>
                <a:pt x="2358" y="152"/>
              </a:lnTo>
              <a:lnTo>
                <a:pt x="2358" y="156"/>
              </a:lnTo>
              <a:lnTo>
                <a:pt x="2356" y="160"/>
              </a:lnTo>
              <a:lnTo>
                <a:pt x="2356" y="161"/>
              </a:lnTo>
              <a:lnTo>
                <a:pt x="2354" y="165"/>
              </a:lnTo>
              <a:lnTo>
                <a:pt x="2352" y="167"/>
              </a:lnTo>
              <a:lnTo>
                <a:pt x="2350" y="171"/>
              </a:lnTo>
              <a:lnTo>
                <a:pt x="2348" y="174"/>
              </a:lnTo>
              <a:lnTo>
                <a:pt x="2345" y="176"/>
              </a:lnTo>
              <a:lnTo>
                <a:pt x="2341" y="180"/>
              </a:lnTo>
              <a:lnTo>
                <a:pt x="2337" y="182"/>
              </a:lnTo>
              <a:lnTo>
                <a:pt x="2334" y="184"/>
              </a:lnTo>
              <a:lnTo>
                <a:pt x="2330" y="187"/>
              </a:lnTo>
              <a:lnTo>
                <a:pt x="2324" y="189"/>
              </a:lnTo>
              <a:lnTo>
                <a:pt x="2321" y="191"/>
              </a:lnTo>
              <a:lnTo>
                <a:pt x="2315" y="193"/>
              </a:lnTo>
              <a:lnTo>
                <a:pt x="2309" y="197"/>
              </a:lnTo>
              <a:lnTo>
                <a:pt x="2304" y="197"/>
              </a:lnTo>
              <a:lnTo>
                <a:pt x="2298" y="199"/>
              </a:lnTo>
              <a:lnTo>
                <a:pt x="2293" y="200"/>
              </a:lnTo>
              <a:lnTo>
                <a:pt x="2287" y="202"/>
              </a:lnTo>
              <a:lnTo>
                <a:pt x="2282" y="204"/>
              </a:lnTo>
              <a:lnTo>
                <a:pt x="2276" y="204"/>
              </a:lnTo>
              <a:lnTo>
                <a:pt x="2269" y="206"/>
              </a:lnTo>
              <a:lnTo>
                <a:pt x="2263" y="208"/>
              </a:lnTo>
              <a:lnTo>
                <a:pt x="2256" y="208"/>
              </a:lnTo>
              <a:lnTo>
                <a:pt x="2243" y="210"/>
              </a:lnTo>
              <a:lnTo>
                <a:pt x="2235" y="210"/>
              </a:lnTo>
              <a:lnTo>
                <a:pt x="2228" y="210"/>
              </a:lnTo>
              <a:lnTo>
                <a:pt x="2221" y="210"/>
              </a:lnTo>
              <a:lnTo>
                <a:pt x="2213" y="210"/>
              </a:lnTo>
              <a:lnTo>
                <a:pt x="2200" y="210"/>
              </a:lnTo>
              <a:lnTo>
                <a:pt x="2189" y="210"/>
              </a:lnTo>
              <a:lnTo>
                <a:pt x="2182" y="210"/>
              </a:lnTo>
              <a:lnTo>
                <a:pt x="2176" y="208"/>
              </a:lnTo>
              <a:lnTo>
                <a:pt x="2161" y="208"/>
              </a:lnTo>
              <a:lnTo>
                <a:pt x="2150" y="206"/>
              </a:lnTo>
              <a:lnTo>
                <a:pt x="2137" y="204"/>
              </a:lnTo>
              <a:lnTo>
                <a:pt x="2123" y="200"/>
              </a:lnTo>
              <a:lnTo>
                <a:pt x="2110" y="199"/>
              </a:lnTo>
              <a:lnTo>
                <a:pt x="2117" y="149"/>
              </a:lnTo>
              <a:lnTo>
                <a:pt x="2121" y="152"/>
              </a:lnTo>
              <a:lnTo>
                <a:pt x="2124" y="156"/>
              </a:lnTo>
              <a:lnTo>
                <a:pt x="2130" y="160"/>
              </a:lnTo>
              <a:lnTo>
                <a:pt x="2135" y="163"/>
              </a:lnTo>
              <a:lnTo>
                <a:pt x="2141" y="167"/>
              </a:lnTo>
              <a:lnTo>
                <a:pt x="2143" y="169"/>
              </a:lnTo>
              <a:lnTo>
                <a:pt x="2145" y="171"/>
              </a:lnTo>
              <a:lnTo>
                <a:pt x="2152" y="173"/>
              </a:lnTo>
              <a:lnTo>
                <a:pt x="2158" y="174"/>
              </a:lnTo>
              <a:lnTo>
                <a:pt x="2165" y="178"/>
              </a:lnTo>
              <a:lnTo>
                <a:pt x="2173" y="180"/>
              </a:lnTo>
              <a:lnTo>
                <a:pt x="2178" y="180"/>
              </a:lnTo>
              <a:lnTo>
                <a:pt x="2185" y="182"/>
              </a:lnTo>
              <a:lnTo>
                <a:pt x="2193" y="184"/>
              </a:lnTo>
              <a:lnTo>
                <a:pt x="2200" y="184"/>
              </a:lnTo>
              <a:lnTo>
                <a:pt x="2210" y="184"/>
              </a:lnTo>
              <a:lnTo>
                <a:pt x="2219" y="184"/>
              </a:lnTo>
              <a:lnTo>
                <a:pt x="2226" y="184"/>
              </a:lnTo>
              <a:lnTo>
                <a:pt x="2232" y="184"/>
              </a:lnTo>
              <a:lnTo>
                <a:pt x="2239" y="184"/>
              </a:lnTo>
              <a:lnTo>
                <a:pt x="2245" y="182"/>
              </a:lnTo>
              <a:lnTo>
                <a:pt x="2252" y="182"/>
              </a:lnTo>
              <a:lnTo>
                <a:pt x="2256" y="180"/>
              </a:lnTo>
              <a:lnTo>
                <a:pt x="2261" y="178"/>
              </a:lnTo>
              <a:lnTo>
                <a:pt x="2263" y="178"/>
              </a:lnTo>
              <a:lnTo>
                <a:pt x="2267" y="176"/>
              </a:lnTo>
              <a:lnTo>
                <a:pt x="2271" y="174"/>
              </a:lnTo>
              <a:lnTo>
                <a:pt x="2272" y="174"/>
              </a:lnTo>
              <a:lnTo>
                <a:pt x="2276" y="173"/>
              </a:lnTo>
              <a:lnTo>
                <a:pt x="2278" y="171"/>
              </a:lnTo>
              <a:lnTo>
                <a:pt x="2280" y="169"/>
              </a:lnTo>
              <a:lnTo>
                <a:pt x="2282" y="167"/>
              </a:lnTo>
              <a:lnTo>
                <a:pt x="2284" y="165"/>
              </a:lnTo>
              <a:lnTo>
                <a:pt x="2285" y="163"/>
              </a:lnTo>
              <a:lnTo>
                <a:pt x="2285" y="161"/>
              </a:lnTo>
              <a:lnTo>
                <a:pt x="2285" y="160"/>
              </a:lnTo>
              <a:lnTo>
                <a:pt x="2285" y="156"/>
              </a:lnTo>
              <a:lnTo>
                <a:pt x="2285" y="154"/>
              </a:lnTo>
              <a:lnTo>
                <a:pt x="2285" y="150"/>
              </a:lnTo>
              <a:lnTo>
                <a:pt x="2284" y="149"/>
              </a:lnTo>
              <a:lnTo>
                <a:pt x="2282" y="147"/>
              </a:lnTo>
              <a:lnTo>
                <a:pt x="2280" y="145"/>
              </a:lnTo>
              <a:lnTo>
                <a:pt x="2278" y="143"/>
              </a:lnTo>
              <a:lnTo>
                <a:pt x="2278" y="141"/>
              </a:lnTo>
              <a:lnTo>
                <a:pt x="2274" y="139"/>
              </a:lnTo>
              <a:lnTo>
                <a:pt x="2271" y="137"/>
              </a:lnTo>
              <a:lnTo>
                <a:pt x="2267" y="136"/>
              </a:lnTo>
              <a:lnTo>
                <a:pt x="2263" y="134"/>
              </a:lnTo>
              <a:lnTo>
                <a:pt x="2256" y="130"/>
              </a:lnTo>
              <a:lnTo>
                <a:pt x="2247" y="126"/>
              </a:lnTo>
              <a:lnTo>
                <a:pt x="2234" y="123"/>
              </a:lnTo>
              <a:lnTo>
                <a:pt x="2222" y="119"/>
              </a:lnTo>
              <a:lnTo>
                <a:pt x="2211" y="113"/>
              </a:lnTo>
              <a:lnTo>
                <a:pt x="2200" y="110"/>
              </a:lnTo>
              <a:lnTo>
                <a:pt x="2189" y="106"/>
              </a:lnTo>
              <a:lnTo>
                <a:pt x="2182" y="102"/>
              </a:lnTo>
              <a:lnTo>
                <a:pt x="2174" y="100"/>
              </a:lnTo>
              <a:lnTo>
                <a:pt x="2167" y="97"/>
              </a:lnTo>
              <a:lnTo>
                <a:pt x="2161" y="93"/>
              </a:lnTo>
              <a:lnTo>
                <a:pt x="2160" y="91"/>
              </a:lnTo>
              <a:lnTo>
                <a:pt x="2156" y="89"/>
              </a:lnTo>
              <a:lnTo>
                <a:pt x="2150" y="86"/>
              </a:lnTo>
              <a:lnTo>
                <a:pt x="2145" y="80"/>
              </a:lnTo>
              <a:lnTo>
                <a:pt x="2145" y="78"/>
              </a:lnTo>
              <a:lnTo>
                <a:pt x="2143" y="76"/>
              </a:lnTo>
              <a:lnTo>
                <a:pt x="2141" y="74"/>
              </a:lnTo>
              <a:lnTo>
                <a:pt x="2139" y="73"/>
              </a:lnTo>
              <a:lnTo>
                <a:pt x="2137" y="69"/>
              </a:lnTo>
              <a:lnTo>
                <a:pt x="2137" y="67"/>
              </a:lnTo>
              <a:lnTo>
                <a:pt x="2135" y="65"/>
              </a:lnTo>
              <a:lnTo>
                <a:pt x="2135" y="63"/>
              </a:lnTo>
              <a:lnTo>
                <a:pt x="2135" y="58"/>
              </a:lnTo>
              <a:lnTo>
                <a:pt x="2135" y="54"/>
              </a:lnTo>
              <a:lnTo>
                <a:pt x="2135" y="50"/>
              </a:lnTo>
              <a:lnTo>
                <a:pt x="2137" y="47"/>
              </a:lnTo>
              <a:lnTo>
                <a:pt x="2137" y="43"/>
              </a:lnTo>
              <a:lnTo>
                <a:pt x="2139" y="39"/>
              </a:lnTo>
              <a:lnTo>
                <a:pt x="2141" y="37"/>
              </a:lnTo>
              <a:lnTo>
                <a:pt x="2143" y="34"/>
              </a:lnTo>
              <a:lnTo>
                <a:pt x="2145" y="32"/>
              </a:lnTo>
              <a:lnTo>
                <a:pt x="2148" y="28"/>
              </a:lnTo>
              <a:lnTo>
                <a:pt x="2150" y="26"/>
              </a:lnTo>
              <a:lnTo>
                <a:pt x="2152" y="26"/>
              </a:lnTo>
              <a:lnTo>
                <a:pt x="2156" y="23"/>
              </a:lnTo>
              <a:lnTo>
                <a:pt x="2160" y="21"/>
              </a:lnTo>
              <a:lnTo>
                <a:pt x="2161" y="19"/>
              </a:lnTo>
              <a:lnTo>
                <a:pt x="2167" y="17"/>
              </a:lnTo>
              <a:lnTo>
                <a:pt x="2173" y="13"/>
              </a:lnTo>
              <a:lnTo>
                <a:pt x="2176" y="13"/>
              </a:lnTo>
              <a:lnTo>
                <a:pt x="2182" y="12"/>
              </a:lnTo>
              <a:lnTo>
                <a:pt x="2185" y="10"/>
              </a:lnTo>
              <a:lnTo>
                <a:pt x="2191" y="8"/>
              </a:lnTo>
              <a:lnTo>
                <a:pt x="2197" y="8"/>
              </a:lnTo>
              <a:lnTo>
                <a:pt x="2200" y="6"/>
              </a:lnTo>
              <a:lnTo>
                <a:pt x="2206" y="4"/>
              </a:lnTo>
              <a:lnTo>
                <a:pt x="2217" y="2"/>
              </a:lnTo>
              <a:lnTo>
                <a:pt x="2230" y="2"/>
              </a:lnTo>
              <a:lnTo>
                <a:pt x="2235" y="0"/>
              </a:lnTo>
              <a:lnTo>
                <a:pt x="2243" y="0"/>
              </a:lnTo>
              <a:lnTo>
                <a:pt x="2248" y="0"/>
              </a:lnTo>
              <a:lnTo>
                <a:pt x="2256" y="0"/>
              </a:lnTo>
              <a:lnTo>
                <a:pt x="2261" y="0"/>
              </a:lnTo>
              <a:lnTo>
                <a:pt x="2269" y="0"/>
              </a:lnTo>
              <a:lnTo>
                <a:pt x="2282" y="0"/>
              </a:lnTo>
              <a:lnTo>
                <a:pt x="2293" y="0"/>
              </a:lnTo>
              <a:lnTo>
                <a:pt x="2306" y="0"/>
              </a:lnTo>
              <a:lnTo>
                <a:pt x="2319" y="2"/>
              </a:lnTo>
              <a:lnTo>
                <a:pt x="2345" y="2"/>
              </a:lnTo>
              <a:lnTo>
                <a:pt x="2354" y="4"/>
              </a:lnTo>
              <a:lnTo>
                <a:pt x="2359" y="4"/>
              </a:lnTo>
              <a:close/>
              <a:moveTo>
                <a:pt x="2139" y="4"/>
              </a:moveTo>
              <a:lnTo>
                <a:pt x="2137" y="4"/>
              </a:lnTo>
              <a:lnTo>
                <a:pt x="2135" y="4"/>
              </a:lnTo>
              <a:lnTo>
                <a:pt x="2134" y="6"/>
              </a:lnTo>
              <a:lnTo>
                <a:pt x="2130" y="8"/>
              </a:lnTo>
              <a:lnTo>
                <a:pt x="2124" y="10"/>
              </a:lnTo>
              <a:lnTo>
                <a:pt x="2117" y="15"/>
              </a:lnTo>
              <a:lnTo>
                <a:pt x="2110" y="21"/>
              </a:lnTo>
              <a:lnTo>
                <a:pt x="2100" y="28"/>
              </a:lnTo>
              <a:lnTo>
                <a:pt x="2089" y="36"/>
              </a:lnTo>
              <a:lnTo>
                <a:pt x="2084" y="39"/>
              </a:lnTo>
              <a:lnTo>
                <a:pt x="2078" y="45"/>
              </a:lnTo>
              <a:lnTo>
                <a:pt x="2060" y="60"/>
              </a:lnTo>
              <a:lnTo>
                <a:pt x="2043" y="73"/>
              </a:lnTo>
              <a:lnTo>
                <a:pt x="2028" y="86"/>
              </a:lnTo>
              <a:lnTo>
                <a:pt x="2015" y="97"/>
              </a:lnTo>
              <a:lnTo>
                <a:pt x="2008" y="104"/>
              </a:lnTo>
              <a:lnTo>
                <a:pt x="2000" y="112"/>
              </a:lnTo>
              <a:lnTo>
                <a:pt x="1995" y="117"/>
              </a:lnTo>
              <a:lnTo>
                <a:pt x="1989" y="124"/>
              </a:lnTo>
              <a:lnTo>
                <a:pt x="1987" y="130"/>
              </a:lnTo>
              <a:lnTo>
                <a:pt x="1986" y="136"/>
              </a:lnTo>
              <a:lnTo>
                <a:pt x="1984" y="143"/>
              </a:lnTo>
              <a:lnTo>
                <a:pt x="1984" y="149"/>
              </a:lnTo>
              <a:lnTo>
                <a:pt x="1982" y="156"/>
              </a:lnTo>
              <a:lnTo>
                <a:pt x="1982" y="163"/>
              </a:lnTo>
              <a:lnTo>
                <a:pt x="1980" y="173"/>
              </a:lnTo>
              <a:lnTo>
                <a:pt x="1980" y="180"/>
              </a:lnTo>
              <a:lnTo>
                <a:pt x="1982" y="186"/>
              </a:lnTo>
              <a:lnTo>
                <a:pt x="1982" y="189"/>
              </a:lnTo>
              <a:lnTo>
                <a:pt x="1984" y="193"/>
              </a:lnTo>
              <a:lnTo>
                <a:pt x="1984" y="197"/>
              </a:lnTo>
              <a:lnTo>
                <a:pt x="1986" y="200"/>
              </a:lnTo>
              <a:lnTo>
                <a:pt x="1987" y="202"/>
              </a:lnTo>
              <a:lnTo>
                <a:pt x="1987" y="204"/>
              </a:lnTo>
              <a:lnTo>
                <a:pt x="1989" y="204"/>
              </a:lnTo>
              <a:lnTo>
                <a:pt x="1989" y="206"/>
              </a:lnTo>
              <a:lnTo>
                <a:pt x="1991" y="206"/>
              </a:lnTo>
              <a:lnTo>
                <a:pt x="1891" y="206"/>
              </a:lnTo>
              <a:lnTo>
                <a:pt x="1893" y="206"/>
              </a:lnTo>
              <a:lnTo>
                <a:pt x="1895" y="204"/>
              </a:lnTo>
              <a:lnTo>
                <a:pt x="1897" y="200"/>
              </a:lnTo>
              <a:lnTo>
                <a:pt x="1899" y="200"/>
              </a:lnTo>
              <a:lnTo>
                <a:pt x="1900" y="199"/>
              </a:lnTo>
              <a:lnTo>
                <a:pt x="1902" y="197"/>
              </a:lnTo>
              <a:lnTo>
                <a:pt x="1902" y="193"/>
              </a:lnTo>
              <a:lnTo>
                <a:pt x="1904" y="187"/>
              </a:lnTo>
              <a:lnTo>
                <a:pt x="1906" y="186"/>
              </a:lnTo>
              <a:lnTo>
                <a:pt x="1908" y="182"/>
              </a:lnTo>
              <a:lnTo>
                <a:pt x="1908" y="174"/>
              </a:lnTo>
              <a:lnTo>
                <a:pt x="1910" y="167"/>
              </a:lnTo>
              <a:lnTo>
                <a:pt x="1912" y="161"/>
              </a:lnTo>
              <a:lnTo>
                <a:pt x="1913" y="154"/>
              </a:lnTo>
              <a:lnTo>
                <a:pt x="1915" y="143"/>
              </a:lnTo>
              <a:lnTo>
                <a:pt x="1915" y="132"/>
              </a:lnTo>
              <a:lnTo>
                <a:pt x="1915" y="123"/>
              </a:lnTo>
              <a:lnTo>
                <a:pt x="1910" y="113"/>
              </a:lnTo>
              <a:lnTo>
                <a:pt x="1904" y="104"/>
              </a:lnTo>
              <a:lnTo>
                <a:pt x="1902" y="99"/>
              </a:lnTo>
              <a:lnTo>
                <a:pt x="1899" y="93"/>
              </a:lnTo>
              <a:lnTo>
                <a:pt x="1891" y="84"/>
              </a:lnTo>
              <a:lnTo>
                <a:pt x="1884" y="74"/>
              </a:lnTo>
              <a:lnTo>
                <a:pt x="1875" y="63"/>
              </a:lnTo>
              <a:lnTo>
                <a:pt x="1865" y="54"/>
              </a:lnTo>
              <a:lnTo>
                <a:pt x="1856" y="43"/>
              </a:lnTo>
              <a:lnTo>
                <a:pt x="1849" y="36"/>
              </a:lnTo>
              <a:lnTo>
                <a:pt x="1841" y="28"/>
              </a:lnTo>
              <a:lnTo>
                <a:pt x="1834" y="21"/>
              </a:lnTo>
              <a:lnTo>
                <a:pt x="1826" y="15"/>
              </a:lnTo>
              <a:lnTo>
                <a:pt x="1821" y="12"/>
              </a:lnTo>
              <a:lnTo>
                <a:pt x="1815" y="8"/>
              </a:lnTo>
              <a:lnTo>
                <a:pt x="1810" y="6"/>
              </a:lnTo>
              <a:lnTo>
                <a:pt x="1808" y="4"/>
              </a:lnTo>
              <a:lnTo>
                <a:pt x="1806" y="4"/>
              </a:lnTo>
              <a:lnTo>
                <a:pt x="1825" y="2"/>
              </a:lnTo>
              <a:lnTo>
                <a:pt x="1841" y="2"/>
              </a:lnTo>
              <a:lnTo>
                <a:pt x="1858" y="2"/>
              </a:lnTo>
              <a:lnTo>
                <a:pt x="1871" y="2"/>
              </a:lnTo>
              <a:lnTo>
                <a:pt x="1875" y="2"/>
              </a:lnTo>
              <a:lnTo>
                <a:pt x="1880" y="2"/>
              </a:lnTo>
              <a:lnTo>
                <a:pt x="1884" y="2"/>
              </a:lnTo>
              <a:lnTo>
                <a:pt x="1889" y="2"/>
              </a:lnTo>
              <a:lnTo>
                <a:pt x="1891" y="4"/>
              </a:lnTo>
              <a:lnTo>
                <a:pt x="1895" y="4"/>
              </a:lnTo>
              <a:lnTo>
                <a:pt x="1899" y="6"/>
              </a:lnTo>
              <a:lnTo>
                <a:pt x="1900" y="6"/>
              </a:lnTo>
              <a:lnTo>
                <a:pt x="1902" y="8"/>
              </a:lnTo>
              <a:lnTo>
                <a:pt x="1904" y="10"/>
              </a:lnTo>
              <a:lnTo>
                <a:pt x="1908" y="12"/>
              </a:lnTo>
              <a:lnTo>
                <a:pt x="1912" y="17"/>
              </a:lnTo>
              <a:lnTo>
                <a:pt x="1917" y="23"/>
              </a:lnTo>
              <a:lnTo>
                <a:pt x="1936" y="45"/>
              </a:lnTo>
              <a:lnTo>
                <a:pt x="1950" y="63"/>
              </a:lnTo>
              <a:lnTo>
                <a:pt x="1962" y="80"/>
              </a:lnTo>
              <a:lnTo>
                <a:pt x="1967" y="86"/>
              </a:lnTo>
              <a:lnTo>
                <a:pt x="1969" y="91"/>
              </a:lnTo>
              <a:lnTo>
                <a:pt x="2036" y="34"/>
              </a:lnTo>
              <a:lnTo>
                <a:pt x="2037" y="32"/>
              </a:lnTo>
              <a:lnTo>
                <a:pt x="2039" y="28"/>
              </a:lnTo>
              <a:lnTo>
                <a:pt x="2041" y="26"/>
              </a:lnTo>
              <a:lnTo>
                <a:pt x="2043" y="24"/>
              </a:lnTo>
              <a:lnTo>
                <a:pt x="2045" y="23"/>
              </a:lnTo>
              <a:lnTo>
                <a:pt x="2045" y="21"/>
              </a:lnTo>
              <a:lnTo>
                <a:pt x="2045" y="19"/>
              </a:lnTo>
              <a:lnTo>
                <a:pt x="2045" y="15"/>
              </a:lnTo>
              <a:lnTo>
                <a:pt x="2045" y="12"/>
              </a:lnTo>
              <a:lnTo>
                <a:pt x="2045" y="10"/>
              </a:lnTo>
              <a:lnTo>
                <a:pt x="2045" y="8"/>
              </a:lnTo>
              <a:lnTo>
                <a:pt x="2043" y="6"/>
              </a:lnTo>
              <a:lnTo>
                <a:pt x="2041" y="4"/>
              </a:lnTo>
              <a:lnTo>
                <a:pt x="2039" y="4"/>
              </a:lnTo>
              <a:lnTo>
                <a:pt x="2139" y="4"/>
              </a:lnTo>
              <a:close/>
              <a:moveTo>
                <a:pt x="1841" y="206"/>
              </a:moveTo>
              <a:lnTo>
                <a:pt x="1828" y="208"/>
              </a:lnTo>
              <a:lnTo>
                <a:pt x="1813" y="208"/>
              </a:lnTo>
              <a:lnTo>
                <a:pt x="1799" y="208"/>
              </a:lnTo>
              <a:lnTo>
                <a:pt x="1786" y="208"/>
              </a:lnTo>
              <a:lnTo>
                <a:pt x="1780" y="208"/>
              </a:lnTo>
              <a:lnTo>
                <a:pt x="1775" y="208"/>
              </a:lnTo>
              <a:lnTo>
                <a:pt x="1769" y="208"/>
              </a:lnTo>
              <a:lnTo>
                <a:pt x="1765" y="206"/>
              </a:lnTo>
              <a:lnTo>
                <a:pt x="1762" y="206"/>
              </a:lnTo>
              <a:lnTo>
                <a:pt x="1758" y="204"/>
              </a:lnTo>
              <a:lnTo>
                <a:pt x="1756" y="204"/>
              </a:lnTo>
              <a:lnTo>
                <a:pt x="1756" y="202"/>
              </a:lnTo>
              <a:lnTo>
                <a:pt x="1752" y="202"/>
              </a:lnTo>
              <a:lnTo>
                <a:pt x="1751" y="199"/>
              </a:lnTo>
              <a:lnTo>
                <a:pt x="1749" y="197"/>
              </a:lnTo>
              <a:lnTo>
                <a:pt x="1745" y="193"/>
              </a:lnTo>
              <a:lnTo>
                <a:pt x="1741" y="187"/>
              </a:lnTo>
              <a:lnTo>
                <a:pt x="1738" y="182"/>
              </a:lnTo>
              <a:lnTo>
                <a:pt x="1734" y="174"/>
              </a:lnTo>
              <a:lnTo>
                <a:pt x="1726" y="160"/>
              </a:lnTo>
              <a:lnTo>
                <a:pt x="1717" y="143"/>
              </a:lnTo>
              <a:lnTo>
                <a:pt x="1710" y="143"/>
              </a:lnTo>
              <a:lnTo>
                <a:pt x="1702" y="145"/>
              </a:lnTo>
              <a:lnTo>
                <a:pt x="1693" y="145"/>
              </a:lnTo>
              <a:lnTo>
                <a:pt x="1684" y="147"/>
              </a:lnTo>
              <a:lnTo>
                <a:pt x="1673" y="147"/>
              </a:lnTo>
              <a:lnTo>
                <a:pt x="1660" y="147"/>
              </a:lnTo>
              <a:lnTo>
                <a:pt x="1652" y="149"/>
              </a:lnTo>
              <a:lnTo>
                <a:pt x="1647" y="149"/>
              </a:lnTo>
              <a:lnTo>
                <a:pt x="1630" y="149"/>
              </a:lnTo>
              <a:lnTo>
                <a:pt x="1586" y="149"/>
              </a:lnTo>
              <a:lnTo>
                <a:pt x="1578" y="156"/>
              </a:lnTo>
              <a:lnTo>
                <a:pt x="1562" y="178"/>
              </a:lnTo>
              <a:lnTo>
                <a:pt x="1558" y="184"/>
              </a:lnTo>
              <a:lnTo>
                <a:pt x="1554" y="189"/>
              </a:lnTo>
              <a:lnTo>
                <a:pt x="1554" y="191"/>
              </a:lnTo>
              <a:lnTo>
                <a:pt x="1554" y="193"/>
              </a:lnTo>
              <a:lnTo>
                <a:pt x="1553" y="195"/>
              </a:lnTo>
              <a:lnTo>
                <a:pt x="1553" y="197"/>
              </a:lnTo>
              <a:lnTo>
                <a:pt x="1553" y="199"/>
              </a:lnTo>
              <a:lnTo>
                <a:pt x="1554" y="200"/>
              </a:lnTo>
              <a:lnTo>
                <a:pt x="1554" y="204"/>
              </a:lnTo>
              <a:lnTo>
                <a:pt x="1554" y="206"/>
              </a:lnTo>
              <a:lnTo>
                <a:pt x="1293" y="206"/>
              </a:lnTo>
              <a:lnTo>
                <a:pt x="1295" y="206"/>
              </a:lnTo>
              <a:lnTo>
                <a:pt x="1297" y="204"/>
              </a:lnTo>
              <a:lnTo>
                <a:pt x="1299" y="202"/>
              </a:lnTo>
              <a:lnTo>
                <a:pt x="1301" y="199"/>
              </a:lnTo>
              <a:lnTo>
                <a:pt x="1305" y="195"/>
              </a:lnTo>
              <a:lnTo>
                <a:pt x="1306" y="191"/>
              </a:lnTo>
              <a:lnTo>
                <a:pt x="1308" y="187"/>
              </a:lnTo>
              <a:lnTo>
                <a:pt x="1310" y="182"/>
              </a:lnTo>
              <a:lnTo>
                <a:pt x="1310" y="176"/>
              </a:lnTo>
              <a:lnTo>
                <a:pt x="1314" y="165"/>
              </a:lnTo>
              <a:lnTo>
                <a:pt x="1316" y="152"/>
              </a:lnTo>
              <a:lnTo>
                <a:pt x="1317" y="134"/>
              </a:lnTo>
              <a:lnTo>
                <a:pt x="1321" y="113"/>
              </a:lnTo>
              <a:lnTo>
                <a:pt x="1323" y="100"/>
              </a:lnTo>
              <a:lnTo>
                <a:pt x="1327" y="76"/>
              </a:lnTo>
              <a:lnTo>
                <a:pt x="1327" y="56"/>
              </a:lnTo>
              <a:lnTo>
                <a:pt x="1329" y="41"/>
              </a:lnTo>
              <a:lnTo>
                <a:pt x="1329" y="36"/>
              </a:lnTo>
              <a:lnTo>
                <a:pt x="1329" y="30"/>
              </a:lnTo>
              <a:lnTo>
                <a:pt x="1329" y="24"/>
              </a:lnTo>
              <a:lnTo>
                <a:pt x="1329" y="21"/>
              </a:lnTo>
              <a:lnTo>
                <a:pt x="1327" y="17"/>
              </a:lnTo>
              <a:lnTo>
                <a:pt x="1327" y="13"/>
              </a:lnTo>
              <a:lnTo>
                <a:pt x="1325" y="10"/>
              </a:lnTo>
              <a:lnTo>
                <a:pt x="1323" y="8"/>
              </a:lnTo>
              <a:lnTo>
                <a:pt x="1321" y="6"/>
              </a:lnTo>
              <a:lnTo>
                <a:pt x="1321" y="4"/>
              </a:lnTo>
              <a:lnTo>
                <a:pt x="1319" y="4"/>
              </a:lnTo>
              <a:lnTo>
                <a:pt x="1421" y="4"/>
              </a:lnTo>
              <a:lnTo>
                <a:pt x="1417" y="6"/>
              </a:lnTo>
              <a:lnTo>
                <a:pt x="1416" y="8"/>
              </a:lnTo>
              <a:lnTo>
                <a:pt x="1414" y="8"/>
              </a:lnTo>
              <a:lnTo>
                <a:pt x="1414" y="10"/>
              </a:lnTo>
              <a:lnTo>
                <a:pt x="1412" y="13"/>
              </a:lnTo>
              <a:lnTo>
                <a:pt x="1410" y="17"/>
              </a:lnTo>
              <a:lnTo>
                <a:pt x="1408" y="21"/>
              </a:lnTo>
              <a:lnTo>
                <a:pt x="1406" y="26"/>
              </a:lnTo>
              <a:lnTo>
                <a:pt x="1404" y="32"/>
              </a:lnTo>
              <a:lnTo>
                <a:pt x="1403" y="43"/>
              </a:lnTo>
              <a:lnTo>
                <a:pt x="1399" y="56"/>
              </a:lnTo>
              <a:lnTo>
                <a:pt x="1397" y="74"/>
              </a:lnTo>
              <a:lnTo>
                <a:pt x="1393" y="97"/>
              </a:lnTo>
              <a:lnTo>
                <a:pt x="1393" y="110"/>
              </a:lnTo>
              <a:lnTo>
                <a:pt x="1388" y="152"/>
              </a:lnTo>
              <a:lnTo>
                <a:pt x="1386" y="169"/>
              </a:lnTo>
              <a:lnTo>
                <a:pt x="1386" y="171"/>
              </a:lnTo>
              <a:lnTo>
                <a:pt x="1386" y="173"/>
              </a:lnTo>
              <a:lnTo>
                <a:pt x="1386" y="174"/>
              </a:lnTo>
              <a:lnTo>
                <a:pt x="1388" y="176"/>
              </a:lnTo>
              <a:lnTo>
                <a:pt x="1390" y="178"/>
              </a:lnTo>
              <a:lnTo>
                <a:pt x="1392" y="178"/>
              </a:lnTo>
              <a:lnTo>
                <a:pt x="1393" y="180"/>
              </a:lnTo>
              <a:lnTo>
                <a:pt x="1399" y="180"/>
              </a:lnTo>
              <a:lnTo>
                <a:pt x="1403" y="180"/>
              </a:lnTo>
              <a:lnTo>
                <a:pt x="1410" y="180"/>
              </a:lnTo>
              <a:lnTo>
                <a:pt x="1432" y="180"/>
              </a:lnTo>
              <a:lnTo>
                <a:pt x="1449" y="180"/>
              </a:lnTo>
              <a:lnTo>
                <a:pt x="1464" y="180"/>
              </a:lnTo>
              <a:lnTo>
                <a:pt x="1473" y="178"/>
              </a:lnTo>
              <a:lnTo>
                <a:pt x="1479" y="178"/>
              </a:lnTo>
              <a:lnTo>
                <a:pt x="1482" y="178"/>
              </a:lnTo>
              <a:lnTo>
                <a:pt x="1493" y="174"/>
              </a:lnTo>
              <a:lnTo>
                <a:pt x="1499" y="174"/>
              </a:lnTo>
              <a:lnTo>
                <a:pt x="1503" y="173"/>
              </a:lnTo>
              <a:lnTo>
                <a:pt x="1508" y="171"/>
              </a:lnTo>
              <a:lnTo>
                <a:pt x="1514" y="169"/>
              </a:lnTo>
              <a:lnTo>
                <a:pt x="1525" y="156"/>
              </a:lnTo>
              <a:lnTo>
                <a:pt x="1540" y="143"/>
              </a:lnTo>
              <a:lnTo>
                <a:pt x="1554" y="126"/>
              </a:lnTo>
              <a:lnTo>
                <a:pt x="1569" y="108"/>
              </a:lnTo>
              <a:lnTo>
                <a:pt x="1595" y="78"/>
              </a:lnTo>
              <a:lnTo>
                <a:pt x="1606" y="65"/>
              </a:lnTo>
              <a:lnTo>
                <a:pt x="1615" y="52"/>
              </a:lnTo>
              <a:lnTo>
                <a:pt x="1625" y="43"/>
              </a:lnTo>
              <a:lnTo>
                <a:pt x="1630" y="34"/>
              </a:lnTo>
              <a:lnTo>
                <a:pt x="1636" y="26"/>
              </a:lnTo>
              <a:lnTo>
                <a:pt x="1640" y="21"/>
              </a:lnTo>
              <a:lnTo>
                <a:pt x="1643" y="17"/>
              </a:lnTo>
              <a:lnTo>
                <a:pt x="1643" y="15"/>
              </a:lnTo>
              <a:lnTo>
                <a:pt x="1643" y="13"/>
              </a:lnTo>
              <a:lnTo>
                <a:pt x="1641" y="10"/>
              </a:lnTo>
              <a:lnTo>
                <a:pt x="1640" y="6"/>
              </a:lnTo>
              <a:lnTo>
                <a:pt x="1638" y="4"/>
              </a:lnTo>
              <a:lnTo>
                <a:pt x="1719" y="4"/>
              </a:lnTo>
              <a:lnTo>
                <a:pt x="1775" y="117"/>
              </a:lnTo>
              <a:lnTo>
                <a:pt x="1784" y="136"/>
              </a:lnTo>
              <a:lnTo>
                <a:pt x="1793" y="152"/>
              </a:lnTo>
              <a:lnTo>
                <a:pt x="1802" y="167"/>
              </a:lnTo>
              <a:lnTo>
                <a:pt x="1806" y="173"/>
              </a:lnTo>
              <a:lnTo>
                <a:pt x="1810" y="178"/>
              </a:lnTo>
              <a:lnTo>
                <a:pt x="1813" y="182"/>
              </a:lnTo>
              <a:lnTo>
                <a:pt x="1817" y="187"/>
              </a:lnTo>
              <a:lnTo>
                <a:pt x="1821" y="191"/>
              </a:lnTo>
              <a:lnTo>
                <a:pt x="1825" y="195"/>
              </a:lnTo>
              <a:lnTo>
                <a:pt x="1828" y="199"/>
              </a:lnTo>
              <a:lnTo>
                <a:pt x="1834" y="202"/>
              </a:lnTo>
              <a:lnTo>
                <a:pt x="1838" y="204"/>
              </a:lnTo>
              <a:lnTo>
                <a:pt x="1839" y="206"/>
              </a:lnTo>
              <a:lnTo>
                <a:pt x="1841" y="206"/>
              </a:lnTo>
              <a:close/>
              <a:moveTo>
                <a:pt x="1271" y="156"/>
              </a:moveTo>
              <a:lnTo>
                <a:pt x="1269" y="160"/>
              </a:lnTo>
              <a:lnTo>
                <a:pt x="1268" y="163"/>
              </a:lnTo>
              <a:lnTo>
                <a:pt x="1262" y="169"/>
              </a:lnTo>
              <a:lnTo>
                <a:pt x="1256" y="174"/>
              </a:lnTo>
              <a:lnTo>
                <a:pt x="1255" y="178"/>
              </a:lnTo>
              <a:lnTo>
                <a:pt x="1251" y="180"/>
              </a:lnTo>
              <a:lnTo>
                <a:pt x="1245" y="184"/>
              </a:lnTo>
              <a:lnTo>
                <a:pt x="1242" y="187"/>
              </a:lnTo>
              <a:lnTo>
                <a:pt x="1238" y="189"/>
              </a:lnTo>
              <a:lnTo>
                <a:pt x="1234" y="191"/>
              </a:lnTo>
              <a:lnTo>
                <a:pt x="1231" y="193"/>
              </a:lnTo>
              <a:lnTo>
                <a:pt x="1221" y="197"/>
              </a:lnTo>
              <a:lnTo>
                <a:pt x="1218" y="199"/>
              </a:lnTo>
              <a:lnTo>
                <a:pt x="1214" y="200"/>
              </a:lnTo>
              <a:lnTo>
                <a:pt x="1208" y="200"/>
              </a:lnTo>
              <a:lnTo>
                <a:pt x="1205" y="202"/>
              </a:lnTo>
              <a:lnTo>
                <a:pt x="1199" y="204"/>
              </a:lnTo>
              <a:lnTo>
                <a:pt x="1193" y="204"/>
              </a:lnTo>
              <a:lnTo>
                <a:pt x="1188" y="206"/>
              </a:lnTo>
              <a:lnTo>
                <a:pt x="1184" y="206"/>
              </a:lnTo>
              <a:lnTo>
                <a:pt x="1177" y="208"/>
              </a:lnTo>
              <a:lnTo>
                <a:pt x="1171" y="208"/>
              </a:lnTo>
              <a:lnTo>
                <a:pt x="1160" y="210"/>
              </a:lnTo>
              <a:lnTo>
                <a:pt x="1147" y="210"/>
              </a:lnTo>
              <a:lnTo>
                <a:pt x="1142" y="210"/>
              </a:lnTo>
              <a:lnTo>
                <a:pt x="1134" y="210"/>
              </a:lnTo>
              <a:lnTo>
                <a:pt x="1127" y="210"/>
              </a:lnTo>
              <a:lnTo>
                <a:pt x="1118" y="210"/>
              </a:lnTo>
              <a:lnTo>
                <a:pt x="1110" y="210"/>
              </a:lnTo>
              <a:lnTo>
                <a:pt x="1103" y="208"/>
              </a:lnTo>
              <a:lnTo>
                <a:pt x="1095" y="208"/>
              </a:lnTo>
              <a:lnTo>
                <a:pt x="1088" y="206"/>
              </a:lnTo>
              <a:lnTo>
                <a:pt x="1081" y="204"/>
              </a:lnTo>
              <a:lnTo>
                <a:pt x="1073" y="204"/>
              </a:lnTo>
              <a:lnTo>
                <a:pt x="1066" y="200"/>
              </a:lnTo>
              <a:lnTo>
                <a:pt x="1060" y="199"/>
              </a:lnTo>
              <a:lnTo>
                <a:pt x="1053" y="197"/>
              </a:lnTo>
              <a:lnTo>
                <a:pt x="1047" y="195"/>
              </a:lnTo>
              <a:lnTo>
                <a:pt x="1044" y="193"/>
              </a:lnTo>
              <a:lnTo>
                <a:pt x="1040" y="191"/>
              </a:lnTo>
              <a:lnTo>
                <a:pt x="1034" y="189"/>
              </a:lnTo>
              <a:lnTo>
                <a:pt x="1029" y="186"/>
              </a:lnTo>
              <a:lnTo>
                <a:pt x="1025" y="182"/>
              </a:lnTo>
              <a:lnTo>
                <a:pt x="1020" y="180"/>
              </a:lnTo>
              <a:lnTo>
                <a:pt x="1016" y="176"/>
              </a:lnTo>
              <a:lnTo>
                <a:pt x="1010" y="173"/>
              </a:lnTo>
              <a:lnTo>
                <a:pt x="1007" y="169"/>
              </a:lnTo>
              <a:lnTo>
                <a:pt x="1003" y="165"/>
              </a:lnTo>
              <a:lnTo>
                <a:pt x="1001" y="161"/>
              </a:lnTo>
              <a:lnTo>
                <a:pt x="997" y="158"/>
              </a:lnTo>
              <a:lnTo>
                <a:pt x="995" y="154"/>
              </a:lnTo>
              <a:lnTo>
                <a:pt x="992" y="150"/>
              </a:lnTo>
              <a:lnTo>
                <a:pt x="990" y="145"/>
              </a:lnTo>
              <a:lnTo>
                <a:pt x="988" y="141"/>
              </a:lnTo>
              <a:lnTo>
                <a:pt x="988" y="137"/>
              </a:lnTo>
              <a:lnTo>
                <a:pt x="986" y="132"/>
              </a:lnTo>
              <a:lnTo>
                <a:pt x="986" y="128"/>
              </a:lnTo>
              <a:lnTo>
                <a:pt x="984" y="123"/>
              </a:lnTo>
              <a:lnTo>
                <a:pt x="984" y="119"/>
              </a:lnTo>
              <a:lnTo>
                <a:pt x="984" y="112"/>
              </a:lnTo>
              <a:lnTo>
                <a:pt x="986" y="106"/>
              </a:lnTo>
              <a:lnTo>
                <a:pt x="986" y="100"/>
              </a:lnTo>
              <a:lnTo>
                <a:pt x="988" y="93"/>
              </a:lnTo>
              <a:lnTo>
                <a:pt x="988" y="91"/>
              </a:lnTo>
              <a:lnTo>
                <a:pt x="990" y="87"/>
              </a:lnTo>
              <a:lnTo>
                <a:pt x="992" y="82"/>
              </a:lnTo>
              <a:lnTo>
                <a:pt x="994" y="76"/>
              </a:lnTo>
              <a:lnTo>
                <a:pt x="997" y="73"/>
              </a:lnTo>
              <a:lnTo>
                <a:pt x="1001" y="67"/>
              </a:lnTo>
              <a:lnTo>
                <a:pt x="1005" y="62"/>
              </a:lnTo>
              <a:lnTo>
                <a:pt x="1008" y="56"/>
              </a:lnTo>
              <a:lnTo>
                <a:pt x="1012" y="52"/>
              </a:lnTo>
              <a:lnTo>
                <a:pt x="1018" y="47"/>
              </a:lnTo>
              <a:lnTo>
                <a:pt x="1023" y="43"/>
              </a:lnTo>
              <a:lnTo>
                <a:pt x="1029" y="37"/>
              </a:lnTo>
              <a:lnTo>
                <a:pt x="1034" y="34"/>
              </a:lnTo>
              <a:lnTo>
                <a:pt x="1040" y="30"/>
              </a:lnTo>
              <a:lnTo>
                <a:pt x="1047" y="26"/>
              </a:lnTo>
              <a:lnTo>
                <a:pt x="1055" y="23"/>
              </a:lnTo>
              <a:lnTo>
                <a:pt x="1062" y="19"/>
              </a:lnTo>
              <a:lnTo>
                <a:pt x="1071" y="17"/>
              </a:lnTo>
              <a:lnTo>
                <a:pt x="1073" y="15"/>
              </a:lnTo>
              <a:lnTo>
                <a:pt x="1079" y="13"/>
              </a:lnTo>
              <a:lnTo>
                <a:pt x="1088" y="12"/>
              </a:lnTo>
              <a:lnTo>
                <a:pt x="1095" y="8"/>
              </a:lnTo>
              <a:lnTo>
                <a:pt x="1105" y="6"/>
              </a:lnTo>
              <a:lnTo>
                <a:pt x="1114" y="4"/>
              </a:lnTo>
              <a:lnTo>
                <a:pt x="1119" y="4"/>
              </a:lnTo>
              <a:lnTo>
                <a:pt x="1123" y="2"/>
              </a:lnTo>
              <a:lnTo>
                <a:pt x="1134" y="2"/>
              </a:lnTo>
              <a:lnTo>
                <a:pt x="1145" y="0"/>
              </a:lnTo>
              <a:lnTo>
                <a:pt x="1155" y="0"/>
              </a:lnTo>
              <a:lnTo>
                <a:pt x="1166" y="0"/>
              </a:lnTo>
              <a:lnTo>
                <a:pt x="1179" y="0"/>
              </a:lnTo>
              <a:lnTo>
                <a:pt x="1188" y="0"/>
              </a:lnTo>
              <a:lnTo>
                <a:pt x="1201" y="0"/>
              </a:lnTo>
              <a:lnTo>
                <a:pt x="1212" y="0"/>
              </a:lnTo>
              <a:lnTo>
                <a:pt x="1225" y="2"/>
              </a:lnTo>
              <a:lnTo>
                <a:pt x="1238" y="2"/>
              </a:lnTo>
              <a:lnTo>
                <a:pt x="1251" y="2"/>
              </a:lnTo>
              <a:lnTo>
                <a:pt x="1260" y="4"/>
              </a:lnTo>
              <a:lnTo>
                <a:pt x="1268" y="4"/>
              </a:lnTo>
              <a:lnTo>
                <a:pt x="1258" y="56"/>
              </a:lnTo>
              <a:lnTo>
                <a:pt x="1255" y="52"/>
              </a:lnTo>
              <a:lnTo>
                <a:pt x="1251" y="49"/>
              </a:lnTo>
              <a:lnTo>
                <a:pt x="1247" y="47"/>
              </a:lnTo>
              <a:lnTo>
                <a:pt x="1245" y="45"/>
              </a:lnTo>
              <a:lnTo>
                <a:pt x="1242" y="43"/>
              </a:lnTo>
              <a:lnTo>
                <a:pt x="1238" y="41"/>
              </a:lnTo>
              <a:lnTo>
                <a:pt x="1236" y="39"/>
              </a:lnTo>
              <a:lnTo>
                <a:pt x="1232" y="37"/>
              </a:lnTo>
              <a:lnTo>
                <a:pt x="1227" y="36"/>
              </a:lnTo>
              <a:lnTo>
                <a:pt x="1221" y="32"/>
              </a:lnTo>
              <a:lnTo>
                <a:pt x="1216" y="30"/>
              </a:lnTo>
              <a:lnTo>
                <a:pt x="1210" y="30"/>
              </a:lnTo>
              <a:lnTo>
                <a:pt x="1205" y="28"/>
              </a:lnTo>
              <a:lnTo>
                <a:pt x="1197" y="26"/>
              </a:lnTo>
              <a:lnTo>
                <a:pt x="1192" y="26"/>
              </a:lnTo>
              <a:lnTo>
                <a:pt x="1184" y="26"/>
              </a:lnTo>
              <a:lnTo>
                <a:pt x="1179" y="24"/>
              </a:lnTo>
              <a:lnTo>
                <a:pt x="1171" y="24"/>
              </a:lnTo>
              <a:lnTo>
                <a:pt x="1164" y="24"/>
              </a:lnTo>
              <a:lnTo>
                <a:pt x="1158" y="26"/>
              </a:lnTo>
              <a:lnTo>
                <a:pt x="1151" y="26"/>
              </a:lnTo>
              <a:lnTo>
                <a:pt x="1145" y="26"/>
              </a:lnTo>
              <a:lnTo>
                <a:pt x="1140" y="28"/>
              </a:lnTo>
              <a:lnTo>
                <a:pt x="1132" y="28"/>
              </a:lnTo>
              <a:lnTo>
                <a:pt x="1131" y="30"/>
              </a:lnTo>
              <a:lnTo>
                <a:pt x="1129" y="30"/>
              </a:lnTo>
              <a:lnTo>
                <a:pt x="1123" y="32"/>
              </a:lnTo>
              <a:lnTo>
                <a:pt x="1118" y="34"/>
              </a:lnTo>
              <a:lnTo>
                <a:pt x="1112" y="36"/>
              </a:lnTo>
              <a:lnTo>
                <a:pt x="1107" y="37"/>
              </a:lnTo>
              <a:lnTo>
                <a:pt x="1103" y="41"/>
              </a:lnTo>
              <a:lnTo>
                <a:pt x="1099" y="43"/>
              </a:lnTo>
              <a:lnTo>
                <a:pt x="1094" y="47"/>
              </a:lnTo>
              <a:lnTo>
                <a:pt x="1090" y="50"/>
              </a:lnTo>
              <a:lnTo>
                <a:pt x="1086" y="54"/>
              </a:lnTo>
              <a:lnTo>
                <a:pt x="1082" y="56"/>
              </a:lnTo>
              <a:lnTo>
                <a:pt x="1081" y="60"/>
              </a:lnTo>
              <a:lnTo>
                <a:pt x="1077" y="63"/>
              </a:lnTo>
              <a:lnTo>
                <a:pt x="1075" y="65"/>
              </a:lnTo>
              <a:lnTo>
                <a:pt x="1073" y="69"/>
              </a:lnTo>
              <a:lnTo>
                <a:pt x="1071" y="73"/>
              </a:lnTo>
              <a:lnTo>
                <a:pt x="1068" y="76"/>
              </a:lnTo>
              <a:lnTo>
                <a:pt x="1068" y="80"/>
              </a:lnTo>
              <a:lnTo>
                <a:pt x="1064" y="87"/>
              </a:lnTo>
              <a:lnTo>
                <a:pt x="1062" y="91"/>
              </a:lnTo>
              <a:lnTo>
                <a:pt x="1062" y="95"/>
              </a:lnTo>
              <a:lnTo>
                <a:pt x="1062" y="99"/>
              </a:lnTo>
              <a:lnTo>
                <a:pt x="1060" y="104"/>
              </a:lnTo>
              <a:lnTo>
                <a:pt x="1060" y="108"/>
              </a:lnTo>
              <a:lnTo>
                <a:pt x="1060" y="112"/>
              </a:lnTo>
              <a:lnTo>
                <a:pt x="1060" y="115"/>
              </a:lnTo>
              <a:lnTo>
                <a:pt x="1060" y="119"/>
              </a:lnTo>
              <a:lnTo>
                <a:pt x="1062" y="123"/>
              </a:lnTo>
              <a:lnTo>
                <a:pt x="1062" y="126"/>
              </a:lnTo>
              <a:lnTo>
                <a:pt x="1064" y="130"/>
              </a:lnTo>
              <a:lnTo>
                <a:pt x="1064" y="134"/>
              </a:lnTo>
              <a:lnTo>
                <a:pt x="1066" y="137"/>
              </a:lnTo>
              <a:lnTo>
                <a:pt x="1068" y="139"/>
              </a:lnTo>
              <a:lnTo>
                <a:pt x="1069" y="143"/>
              </a:lnTo>
              <a:lnTo>
                <a:pt x="1071" y="147"/>
              </a:lnTo>
              <a:lnTo>
                <a:pt x="1073" y="149"/>
              </a:lnTo>
              <a:lnTo>
                <a:pt x="1077" y="152"/>
              </a:lnTo>
              <a:lnTo>
                <a:pt x="1081" y="154"/>
              </a:lnTo>
              <a:lnTo>
                <a:pt x="1082" y="156"/>
              </a:lnTo>
              <a:lnTo>
                <a:pt x="1086" y="160"/>
              </a:lnTo>
              <a:lnTo>
                <a:pt x="1090" y="161"/>
              </a:lnTo>
              <a:lnTo>
                <a:pt x="1094" y="163"/>
              </a:lnTo>
              <a:lnTo>
                <a:pt x="1097" y="165"/>
              </a:lnTo>
              <a:lnTo>
                <a:pt x="1101" y="167"/>
              </a:lnTo>
              <a:lnTo>
                <a:pt x="1105" y="169"/>
              </a:lnTo>
              <a:lnTo>
                <a:pt x="1114" y="173"/>
              </a:lnTo>
              <a:lnTo>
                <a:pt x="1118" y="173"/>
              </a:lnTo>
              <a:lnTo>
                <a:pt x="1123" y="174"/>
              </a:lnTo>
              <a:lnTo>
                <a:pt x="1127" y="176"/>
              </a:lnTo>
              <a:lnTo>
                <a:pt x="1132" y="176"/>
              </a:lnTo>
              <a:lnTo>
                <a:pt x="1136" y="178"/>
              </a:lnTo>
              <a:lnTo>
                <a:pt x="1142" y="178"/>
              </a:lnTo>
              <a:lnTo>
                <a:pt x="1147" y="178"/>
              </a:lnTo>
              <a:lnTo>
                <a:pt x="1153" y="178"/>
              </a:lnTo>
              <a:lnTo>
                <a:pt x="1158" y="180"/>
              </a:lnTo>
              <a:lnTo>
                <a:pt x="1164" y="180"/>
              </a:lnTo>
              <a:lnTo>
                <a:pt x="1169" y="180"/>
              </a:lnTo>
              <a:lnTo>
                <a:pt x="1177" y="178"/>
              </a:lnTo>
              <a:lnTo>
                <a:pt x="1182" y="178"/>
              </a:lnTo>
              <a:lnTo>
                <a:pt x="1188" y="178"/>
              </a:lnTo>
              <a:lnTo>
                <a:pt x="1195" y="176"/>
              </a:lnTo>
              <a:lnTo>
                <a:pt x="1201" y="176"/>
              </a:lnTo>
              <a:lnTo>
                <a:pt x="1214" y="173"/>
              </a:lnTo>
              <a:lnTo>
                <a:pt x="1229" y="171"/>
              </a:lnTo>
              <a:lnTo>
                <a:pt x="1236" y="169"/>
              </a:lnTo>
              <a:lnTo>
                <a:pt x="1243" y="167"/>
              </a:lnTo>
              <a:lnTo>
                <a:pt x="1249" y="163"/>
              </a:lnTo>
              <a:lnTo>
                <a:pt x="1256" y="161"/>
              </a:lnTo>
              <a:lnTo>
                <a:pt x="1271" y="156"/>
              </a:lnTo>
              <a:close/>
              <a:moveTo>
                <a:pt x="1007" y="213"/>
              </a:moveTo>
              <a:lnTo>
                <a:pt x="990" y="213"/>
              </a:lnTo>
              <a:lnTo>
                <a:pt x="973" y="215"/>
              </a:lnTo>
              <a:lnTo>
                <a:pt x="957" y="215"/>
              </a:lnTo>
              <a:lnTo>
                <a:pt x="938" y="215"/>
              </a:lnTo>
              <a:lnTo>
                <a:pt x="929" y="215"/>
              </a:lnTo>
              <a:lnTo>
                <a:pt x="921" y="215"/>
              </a:lnTo>
              <a:lnTo>
                <a:pt x="916" y="213"/>
              </a:lnTo>
              <a:lnTo>
                <a:pt x="912" y="213"/>
              </a:lnTo>
              <a:lnTo>
                <a:pt x="910" y="213"/>
              </a:lnTo>
              <a:lnTo>
                <a:pt x="908" y="211"/>
              </a:lnTo>
              <a:lnTo>
                <a:pt x="907" y="211"/>
              </a:lnTo>
              <a:lnTo>
                <a:pt x="903" y="210"/>
              </a:lnTo>
              <a:lnTo>
                <a:pt x="901" y="210"/>
              </a:lnTo>
              <a:lnTo>
                <a:pt x="899" y="208"/>
              </a:lnTo>
              <a:lnTo>
                <a:pt x="896" y="206"/>
              </a:lnTo>
              <a:lnTo>
                <a:pt x="792" y="126"/>
              </a:lnTo>
              <a:lnTo>
                <a:pt x="788" y="124"/>
              </a:lnTo>
              <a:lnTo>
                <a:pt x="784" y="123"/>
              </a:lnTo>
              <a:lnTo>
                <a:pt x="781" y="121"/>
              </a:lnTo>
              <a:lnTo>
                <a:pt x="777" y="119"/>
              </a:lnTo>
              <a:lnTo>
                <a:pt x="775" y="117"/>
              </a:lnTo>
              <a:lnTo>
                <a:pt x="772" y="117"/>
              </a:lnTo>
              <a:lnTo>
                <a:pt x="768" y="117"/>
              </a:lnTo>
              <a:lnTo>
                <a:pt x="766" y="115"/>
              </a:lnTo>
              <a:lnTo>
                <a:pt x="762" y="115"/>
              </a:lnTo>
              <a:lnTo>
                <a:pt x="760" y="132"/>
              </a:lnTo>
              <a:lnTo>
                <a:pt x="759" y="147"/>
              </a:lnTo>
              <a:lnTo>
                <a:pt x="759" y="154"/>
              </a:lnTo>
              <a:lnTo>
                <a:pt x="759" y="161"/>
              </a:lnTo>
              <a:lnTo>
                <a:pt x="757" y="173"/>
              </a:lnTo>
              <a:lnTo>
                <a:pt x="757" y="180"/>
              </a:lnTo>
              <a:lnTo>
                <a:pt x="759" y="186"/>
              </a:lnTo>
              <a:lnTo>
                <a:pt x="759" y="189"/>
              </a:lnTo>
              <a:lnTo>
                <a:pt x="759" y="195"/>
              </a:lnTo>
              <a:lnTo>
                <a:pt x="760" y="197"/>
              </a:lnTo>
              <a:lnTo>
                <a:pt x="760" y="200"/>
              </a:lnTo>
              <a:lnTo>
                <a:pt x="762" y="202"/>
              </a:lnTo>
              <a:lnTo>
                <a:pt x="764" y="204"/>
              </a:lnTo>
              <a:lnTo>
                <a:pt x="766" y="206"/>
              </a:lnTo>
              <a:lnTo>
                <a:pt x="768" y="206"/>
              </a:lnTo>
              <a:lnTo>
                <a:pt x="666" y="206"/>
              </a:lnTo>
              <a:lnTo>
                <a:pt x="668" y="206"/>
              </a:lnTo>
              <a:lnTo>
                <a:pt x="670" y="206"/>
              </a:lnTo>
              <a:lnTo>
                <a:pt x="670" y="204"/>
              </a:lnTo>
              <a:lnTo>
                <a:pt x="672" y="202"/>
              </a:lnTo>
              <a:lnTo>
                <a:pt x="673" y="200"/>
              </a:lnTo>
              <a:lnTo>
                <a:pt x="677" y="197"/>
              </a:lnTo>
              <a:lnTo>
                <a:pt x="679" y="193"/>
              </a:lnTo>
              <a:lnTo>
                <a:pt x="681" y="189"/>
              </a:lnTo>
              <a:lnTo>
                <a:pt x="681" y="186"/>
              </a:lnTo>
              <a:lnTo>
                <a:pt x="683" y="180"/>
              </a:lnTo>
              <a:lnTo>
                <a:pt x="686" y="169"/>
              </a:lnTo>
              <a:lnTo>
                <a:pt x="688" y="154"/>
              </a:lnTo>
              <a:lnTo>
                <a:pt x="692" y="136"/>
              </a:lnTo>
              <a:lnTo>
                <a:pt x="696" y="113"/>
              </a:lnTo>
              <a:lnTo>
                <a:pt x="696" y="100"/>
              </a:lnTo>
              <a:lnTo>
                <a:pt x="699" y="76"/>
              </a:lnTo>
              <a:lnTo>
                <a:pt x="701" y="56"/>
              </a:lnTo>
              <a:lnTo>
                <a:pt x="703" y="41"/>
              </a:lnTo>
              <a:lnTo>
                <a:pt x="703" y="36"/>
              </a:lnTo>
              <a:lnTo>
                <a:pt x="703" y="30"/>
              </a:lnTo>
              <a:lnTo>
                <a:pt x="703" y="24"/>
              </a:lnTo>
              <a:lnTo>
                <a:pt x="701" y="21"/>
              </a:lnTo>
              <a:lnTo>
                <a:pt x="701" y="17"/>
              </a:lnTo>
              <a:lnTo>
                <a:pt x="699" y="13"/>
              </a:lnTo>
              <a:lnTo>
                <a:pt x="698" y="10"/>
              </a:lnTo>
              <a:lnTo>
                <a:pt x="696" y="8"/>
              </a:lnTo>
              <a:lnTo>
                <a:pt x="694" y="6"/>
              </a:lnTo>
              <a:lnTo>
                <a:pt x="692" y="4"/>
              </a:lnTo>
              <a:lnTo>
                <a:pt x="829" y="4"/>
              </a:lnTo>
              <a:lnTo>
                <a:pt x="840" y="4"/>
              </a:lnTo>
              <a:lnTo>
                <a:pt x="847" y="4"/>
              </a:lnTo>
              <a:lnTo>
                <a:pt x="853" y="4"/>
              </a:lnTo>
              <a:lnTo>
                <a:pt x="864" y="6"/>
              </a:lnTo>
              <a:lnTo>
                <a:pt x="870" y="6"/>
              </a:lnTo>
              <a:lnTo>
                <a:pt x="873" y="6"/>
              </a:lnTo>
              <a:lnTo>
                <a:pt x="884" y="8"/>
              </a:lnTo>
              <a:lnTo>
                <a:pt x="892" y="10"/>
              </a:lnTo>
              <a:lnTo>
                <a:pt x="896" y="12"/>
              </a:lnTo>
              <a:lnTo>
                <a:pt x="901" y="12"/>
              </a:lnTo>
              <a:lnTo>
                <a:pt x="907" y="15"/>
              </a:lnTo>
              <a:lnTo>
                <a:pt x="910" y="17"/>
              </a:lnTo>
              <a:lnTo>
                <a:pt x="914" y="17"/>
              </a:lnTo>
              <a:lnTo>
                <a:pt x="916" y="19"/>
              </a:lnTo>
              <a:lnTo>
                <a:pt x="918" y="21"/>
              </a:lnTo>
              <a:lnTo>
                <a:pt x="921" y="23"/>
              </a:lnTo>
              <a:lnTo>
                <a:pt x="923" y="24"/>
              </a:lnTo>
              <a:lnTo>
                <a:pt x="927" y="28"/>
              </a:lnTo>
              <a:lnTo>
                <a:pt x="929" y="30"/>
              </a:lnTo>
              <a:lnTo>
                <a:pt x="929" y="32"/>
              </a:lnTo>
              <a:lnTo>
                <a:pt x="931" y="36"/>
              </a:lnTo>
              <a:lnTo>
                <a:pt x="933" y="37"/>
              </a:lnTo>
              <a:lnTo>
                <a:pt x="933" y="39"/>
              </a:lnTo>
              <a:lnTo>
                <a:pt x="933" y="41"/>
              </a:lnTo>
              <a:lnTo>
                <a:pt x="933" y="43"/>
              </a:lnTo>
              <a:lnTo>
                <a:pt x="933" y="45"/>
              </a:lnTo>
              <a:lnTo>
                <a:pt x="934" y="47"/>
              </a:lnTo>
              <a:lnTo>
                <a:pt x="933" y="52"/>
              </a:lnTo>
              <a:lnTo>
                <a:pt x="933" y="58"/>
              </a:lnTo>
              <a:lnTo>
                <a:pt x="931" y="63"/>
              </a:lnTo>
              <a:lnTo>
                <a:pt x="929" y="67"/>
              </a:lnTo>
              <a:lnTo>
                <a:pt x="927" y="69"/>
              </a:lnTo>
              <a:lnTo>
                <a:pt x="925" y="73"/>
              </a:lnTo>
              <a:lnTo>
                <a:pt x="923" y="74"/>
              </a:lnTo>
              <a:lnTo>
                <a:pt x="921" y="76"/>
              </a:lnTo>
              <a:lnTo>
                <a:pt x="918" y="78"/>
              </a:lnTo>
              <a:lnTo>
                <a:pt x="916" y="80"/>
              </a:lnTo>
              <a:lnTo>
                <a:pt x="914" y="82"/>
              </a:lnTo>
              <a:lnTo>
                <a:pt x="910" y="84"/>
              </a:lnTo>
              <a:lnTo>
                <a:pt x="907" y="87"/>
              </a:lnTo>
              <a:lnTo>
                <a:pt x="899" y="91"/>
              </a:lnTo>
              <a:lnTo>
                <a:pt x="892" y="93"/>
              </a:lnTo>
              <a:lnTo>
                <a:pt x="884" y="97"/>
              </a:lnTo>
              <a:lnTo>
                <a:pt x="875" y="100"/>
              </a:lnTo>
              <a:lnTo>
                <a:pt x="866" y="102"/>
              </a:lnTo>
              <a:lnTo>
                <a:pt x="860" y="102"/>
              </a:lnTo>
              <a:lnTo>
                <a:pt x="855" y="104"/>
              </a:lnTo>
              <a:lnTo>
                <a:pt x="846" y="106"/>
              </a:lnTo>
              <a:lnTo>
                <a:pt x="847" y="108"/>
              </a:lnTo>
              <a:lnTo>
                <a:pt x="853" y="112"/>
              </a:lnTo>
              <a:lnTo>
                <a:pt x="859" y="113"/>
              </a:lnTo>
              <a:lnTo>
                <a:pt x="862" y="119"/>
              </a:lnTo>
              <a:lnTo>
                <a:pt x="938" y="173"/>
              </a:lnTo>
              <a:lnTo>
                <a:pt x="955" y="184"/>
              </a:lnTo>
              <a:lnTo>
                <a:pt x="966" y="193"/>
              </a:lnTo>
              <a:lnTo>
                <a:pt x="977" y="199"/>
              </a:lnTo>
              <a:lnTo>
                <a:pt x="984" y="204"/>
              </a:lnTo>
              <a:lnTo>
                <a:pt x="988" y="206"/>
              </a:lnTo>
              <a:lnTo>
                <a:pt x="992" y="208"/>
              </a:lnTo>
              <a:lnTo>
                <a:pt x="994" y="210"/>
              </a:lnTo>
              <a:lnTo>
                <a:pt x="999" y="211"/>
              </a:lnTo>
              <a:lnTo>
                <a:pt x="1007" y="213"/>
              </a:lnTo>
              <a:close/>
              <a:moveTo>
                <a:pt x="646" y="206"/>
              </a:moveTo>
              <a:lnTo>
                <a:pt x="631" y="208"/>
              </a:lnTo>
              <a:lnTo>
                <a:pt x="618" y="208"/>
              </a:lnTo>
              <a:lnTo>
                <a:pt x="603" y="208"/>
              </a:lnTo>
              <a:lnTo>
                <a:pt x="588" y="208"/>
              </a:lnTo>
              <a:lnTo>
                <a:pt x="583" y="208"/>
              </a:lnTo>
              <a:lnTo>
                <a:pt x="579" y="208"/>
              </a:lnTo>
              <a:lnTo>
                <a:pt x="574" y="208"/>
              </a:lnTo>
              <a:lnTo>
                <a:pt x="570" y="206"/>
              </a:lnTo>
              <a:lnTo>
                <a:pt x="564" y="206"/>
              </a:lnTo>
              <a:lnTo>
                <a:pt x="562" y="204"/>
              </a:lnTo>
              <a:lnTo>
                <a:pt x="561" y="204"/>
              </a:lnTo>
              <a:lnTo>
                <a:pt x="559" y="202"/>
              </a:lnTo>
              <a:lnTo>
                <a:pt x="557" y="202"/>
              </a:lnTo>
              <a:lnTo>
                <a:pt x="555" y="199"/>
              </a:lnTo>
              <a:lnTo>
                <a:pt x="553" y="197"/>
              </a:lnTo>
              <a:lnTo>
                <a:pt x="549" y="193"/>
              </a:lnTo>
              <a:lnTo>
                <a:pt x="546" y="187"/>
              </a:lnTo>
              <a:lnTo>
                <a:pt x="542" y="182"/>
              </a:lnTo>
              <a:lnTo>
                <a:pt x="538" y="174"/>
              </a:lnTo>
              <a:lnTo>
                <a:pt x="531" y="160"/>
              </a:lnTo>
              <a:lnTo>
                <a:pt x="522" y="143"/>
              </a:lnTo>
              <a:lnTo>
                <a:pt x="514" y="143"/>
              </a:lnTo>
              <a:lnTo>
                <a:pt x="507" y="145"/>
              </a:lnTo>
              <a:lnTo>
                <a:pt x="498" y="145"/>
              </a:lnTo>
              <a:lnTo>
                <a:pt x="488" y="147"/>
              </a:lnTo>
              <a:lnTo>
                <a:pt x="477" y="147"/>
              </a:lnTo>
              <a:lnTo>
                <a:pt x="464" y="147"/>
              </a:lnTo>
              <a:lnTo>
                <a:pt x="457" y="149"/>
              </a:lnTo>
              <a:lnTo>
                <a:pt x="450" y="149"/>
              </a:lnTo>
              <a:lnTo>
                <a:pt x="435" y="149"/>
              </a:lnTo>
              <a:lnTo>
                <a:pt x="390" y="149"/>
              </a:lnTo>
              <a:lnTo>
                <a:pt x="383" y="156"/>
              </a:lnTo>
              <a:lnTo>
                <a:pt x="368" y="176"/>
              </a:lnTo>
              <a:lnTo>
                <a:pt x="363" y="182"/>
              </a:lnTo>
              <a:lnTo>
                <a:pt x="361" y="186"/>
              </a:lnTo>
              <a:lnTo>
                <a:pt x="361" y="187"/>
              </a:lnTo>
              <a:lnTo>
                <a:pt x="359" y="191"/>
              </a:lnTo>
              <a:lnTo>
                <a:pt x="359" y="193"/>
              </a:lnTo>
              <a:lnTo>
                <a:pt x="357" y="195"/>
              </a:lnTo>
              <a:lnTo>
                <a:pt x="357" y="197"/>
              </a:lnTo>
              <a:lnTo>
                <a:pt x="357" y="199"/>
              </a:lnTo>
              <a:lnTo>
                <a:pt x="359" y="200"/>
              </a:lnTo>
              <a:lnTo>
                <a:pt x="361" y="206"/>
              </a:lnTo>
              <a:lnTo>
                <a:pt x="272" y="206"/>
              </a:lnTo>
              <a:lnTo>
                <a:pt x="276" y="204"/>
              </a:lnTo>
              <a:lnTo>
                <a:pt x="281" y="200"/>
              </a:lnTo>
              <a:lnTo>
                <a:pt x="285" y="197"/>
              </a:lnTo>
              <a:lnTo>
                <a:pt x="290" y="193"/>
              </a:lnTo>
              <a:lnTo>
                <a:pt x="296" y="189"/>
              </a:lnTo>
              <a:lnTo>
                <a:pt x="301" y="184"/>
              </a:lnTo>
              <a:lnTo>
                <a:pt x="313" y="173"/>
              </a:lnTo>
              <a:lnTo>
                <a:pt x="320" y="165"/>
              </a:lnTo>
              <a:lnTo>
                <a:pt x="327" y="160"/>
              </a:lnTo>
              <a:lnTo>
                <a:pt x="342" y="145"/>
              </a:lnTo>
              <a:lnTo>
                <a:pt x="357" y="126"/>
              </a:lnTo>
              <a:lnTo>
                <a:pt x="374" y="108"/>
              </a:lnTo>
              <a:lnTo>
                <a:pt x="400" y="78"/>
              </a:lnTo>
              <a:lnTo>
                <a:pt x="411" y="65"/>
              </a:lnTo>
              <a:lnTo>
                <a:pt x="420" y="52"/>
              </a:lnTo>
              <a:lnTo>
                <a:pt x="429" y="43"/>
              </a:lnTo>
              <a:lnTo>
                <a:pt x="435" y="34"/>
              </a:lnTo>
              <a:lnTo>
                <a:pt x="440" y="26"/>
              </a:lnTo>
              <a:lnTo>
                <a:pt x="444" y="21"/>
              </a:lnTo>
              <a:lnTo>
                <a:pt x="446" y="17"/>
              </a:lnTo>
              <a:lnTo>
                <a:pt x="448" y="17"/>
              </a:lnTo>
              <a:lnTo>
                <a:pt x="448" y="15"/>
              </a:lnTo>
              <a:lnTo>
                <a:pt x="448" y="13"/>
              </a:lnTo>
              <a:lnTo>
                <a:pt x="446" y="10"/>
              </a:lnTo>
              <a:lnTo>
                <a:pt x="444" y="6"/>
              </a:lnTo>
              <a:lnTo>
                <a:pt x="442" y="4"/>
              </a:lnTo>
              <a:lnTo>
                <a:pt x="524" y="4"/>
              </a:lnTo>
              <a:lnTo>
                <a:pt x="579" y="117"/>
              </a:lnTo>
              <a:lnTo>
                <a:pt x="588" y="136"/>
              </a:lnTo>
              <a:lnTo>
                <a:pt x="598" y="152"/>
              </a:lnTo>
              <a:lnTo>
                <a:pt x="607" y="167"/>
              </a:lnTo>
              <a:lnTo>
                <a:pt x="611" y="173"/>
              </a:lnTo>
              <a:lnTo>
                <a:pt x="614" y="178"/>
              </a:lnTo>
              <a:lnTo>
                <a:pt x="618" y="182"/>
              </a:lnTo>
              <a:lnTo>
                <a:pt x="622" y="187"/>
              </a:lnTo>
              <a:lnTo>
                <a:pt x="625" y="191"/>
              </a:lnTo>
              <a:lnTo>
                <a:pt x="629" y="195"/>
              </a:lnTo>
              <a:lnTo>
                <a:pt x="633" y="199"/>
              </a:lnTo>
              <a:lnTo>
                <a:pt x="638" y="202"/>
              </a:lnTo>
              <a:lnTo>
                <a:pt x="642" y="204"/>
              </a:lnTo>
              <a:lnTo>
                <a:pt x="644" y="206"/>
              </a:lnTo>
              <a:lnTo>
                <a:pt x="646" y="206"/>
              </a:lnTo>
              <a:close/>
              <a:moveTo>
                <a:pt x="287" y="143"/>
              </a:moveTo>
              <a:lnTo>
                <a:pt x="287" y="147"/>
              </a:lnTo>
              <a:lnTo>
                <a:pt x="287" y="150"/>
              </a:lnTo>
              <a:lnTo>
                <a:pt x="285" y="152"/>
              </a:lnTo>
              <a:lnTo>
                <a:pt x="285" y="156"/>
              </a:lnTo>
              <a:lnTo>
                <a:pt x="283" y="160"/>
              </a:lnTo>
              <a:lnTo>
                <a:pt x="281" y="161"/>
              </a:lnTo>
              <a:lnTo>
                <a:pt x="279" y="165"/>
              </a:lnTo>
              <a:lnTo>
                <a:pt x="277" y="167"/>
              </a:lnTo>
              <a:lnTo>
                <a:pt x="274" y="171"/>
              </a:lnTo>
              <a:lnTo>
                <a:pt x="270" y="173"/>
              </a:lnTo>
              <a:lnTo>
                <a:pt x="266" y="176"/>
              </a:lnTo>
              <a:lnTo>
                <a:pt x="263" y="178"/>
              </a:lnTo>
              <a:lnTo>
                <a:pt x="259" y="182"/>
              </a:lnTo>
              <a:lnTo>
                <a:pt x="255" y="184"/>
              </a:lnTo>
              <a:lnTo>
                <a:pt x="250" y="186"/>
              </a:lnTo>
              <a:lnTo>
                <a:pt x="244" y="187"/>
              </a:lnTo>
              <a:lnTo>
                <a:pt x="239" y="189"/>
              </a:lnTo>
              <a:lnTo>
                <a:pt x="233" y="193"/>
              </a:lnTo>
              <a:lnTo>
                <a:pt x="227" y="195"/>
              </a:lnTo>
              <a:lnTo>
                <a:pt x="222" y="197"/>
              </a:lnTo>
              <a:lnTo>
                <a:pt x="214" y="197"/>
              </a:lnTo>
              <a:lnTo>
                <a:pt x="207" y="199"/>
              </a:lnTo>
              <a:lnTo>
                <a:pt x="200" y="200"/>
              </a:lnTo>
              <a:lnTo>
                <a:pt x="194" y="202"/>
              </a:lnTo>
              <a:lnTo>
                <a:pt x="187" y="202"/>
              </a:lnTo>
              <a:lnTo>
                <a:pt x="177" y="204"/>
              </a:lnTo>
              <a:lnTo>
                <a:pt x="170" y="204"/>
              </a:lnTo>
              <a:lnTo>
                <a:pt x="163" y="204"/>
              </a:lnTo>
              <a:lnTo>
                <a:pt x="155" y="206"/>
              </a:lnTo>
              <a:lnTo>
                <a:pt x="146" y="206"/>
              </a:lnTo>
              <a:lnTo>
                <a:pt x="137" y="206"/>
              </a:lnTo>
              <a:lnTo>
                <a:pt x="127" y="206"/>
              </a:lnTo>
              <a:lnTo>
                <a:pt x="0" y="206"/>
              </a:lnTo>
              <a:lnTo>
                <a:pt x="2" y="204"/>
              </a:lnTo>
              <a:lnTo>
                <a:pt x="5" y="202"/>
              </a:lnTo>
              <a:lnTo>
                <a:pt x="5" y="200"/>
              </a:lnTo>
              <a:lnTo>
                <a:pt x="7" y="199"/>
              </a:lnTo>
              <a:lnTo>
                <a:pt x="9" y="197"/>
              </a:lnTo>
              <a:lnTo>
                <a:pt x="11" y="193"/>
              </a:lnTo>
              <a:lnTo>
                <a:pt x="13" y="187"/>
              </a:lnTo>
              <a:lnTo>
                <a:pt x="15" y="182"/>
              </a:lnTo>
              <a:lnTo>
                <a:pt x="16" y="176"/>
              </a:lnTo>
              <a:lnTo>
                <a:pt x="18" y="167"/>
              </a:lnTo>
              <a:lnTo>
                <a:pt x="22" y="154"/>
              </a:lnTo>
              <a:lnTo>
                <a:pt x="24" y="136"/>
              </a:lnTo>
              <a:lnTo>
                <a:pt x="28" y="113"/>
              </a:lnTo>
              <a:lnTo>
                <a:pt x="29" y="100"/>
              </a:lnTo>
              <a:lnTo>
                <a:pt x="31" y="76"/>
              </a:lnTo>
              <a:lnTo>
                <a:pt x="33" y="56"/>
              </a:lnTo>
              <a:lnTo>
                <a:pt x="35" y="41"/>
              </a:lnTo>
              <a:lnTo>
                <a:pt x="35" y="36"/>
              </a:lnTo>
              <a:lnTo>
                <a:pt x="35" y="30"/>
              </a:lnTo>
              <a:lnTo>
                <a:pt x="35" y="24"/>
              </a:lnTo>
              <a:lnTo>
                <a:pt x="33" y="21"/>
              </a:lnTo>
              <a:lnTo>
                <a:pt x="33" y="17"/>
              </a:lnTo>
              <a:lnTo>
                <a:pt x="33" y="13"/>
              </a:lnTo>
              <a:lnTo>
                <a:pt x="29" y="10"/>
              </a:lnTo>
              <a:lnTo>
                <a:pt x="29" y="8"/>
              </a:lnTo>
              <a:lnTo>
                <a:pt x="28" y="6"/>
              </a:lnTo>
              <a:lnTo>
                <a:pt x="24" y="4"/>
              </a:lnTo>
              <a:lnTo>
                <a:pt x="168" y="4"/>
              </a:lnTo>
              <a:lnTo>
                <a:pt x="177" y="4"/>
              </a:lnTo>
              <a:lnTo>
                <a:pt x="189" y="4"/>
              </a:lnTo>
              <a:lnTo>
                <a:pt x="198" y="4"/>
              </a:lnTo>
              <a:lnTo>
                <a:pt x="205" y="6"/>
              </a:lnTo>
              <a:lnTo>
                <a:pt x="213" y="6"/>
              </a:lnTo>
              <a:lnTo>
                <a:pt x="216" y="6"/>
              </a:lnTo>
              <a:lnTo>
                <a:pt x="220" y="6"/>
              </a:lnTo>
              <a:lnTo>
                <a:pt x="227" y="8"/>
              </a:lnTo>
              <a:lnTo>
                <a:pt x="233" y="10"/>
              </a:lnTo>
              <a:lnTo>
                <a:pt x="239" y="10"/>
              </a:lnTo>
              <a:lnTo>
                <a:pt x="242" y="12"/>
              </a:lnTo>
              <a:lnTo>
                <a:pt x="246" y="13"/>
              </a:lnTo>
              <a:lnTo>
                <a:pt x="250" y="15"/>
              </a:lnTo>
              <a:lnTo>
                <a:pt x="253" y="17"/>
              </a:lnTo>
              <a:lnTo>
                <a:pt x="255" y="19"/>
              </a:lnTo>
              <a:lnTo>
                <a:pt x="259" y="21"/>
              </a:lnTo>
              <a:lnTo>
                <a:pt x="261" y="23"/>
              </a:lnTo>
              <a:lnTo>
                <a:pt x="264" y="24"/>
              </a:lnTo>
              <a:lnTo>
                <a:pt x="266" y="28"/>
              </a:lnTo>
              <a:lnTo>
                <a:pt x="268" y="30"/>
              </a:lnTo>
              <a:lnTo>
                <a:pt x="270" y="32"/>
              </a:lnTo>
              <a:lnTo>
                <a:pt x="270" y="36"/>
              </a:lnTo>
              <a:lnTo>
                <a:pt x="272" y="37"/>
              </a:lnTo>
              <a:lnTo>
                <a:pt x="272" y="41"/>
              </a:lnTo>
              <a:lnTo>
                <a:pt x="272" y="45"/>
              </a:lnTo>
              <a:lnTo>
                <a:pt x="272" y="49"/>
              </a:lnTo>
              <a:lnTo>
                <a:pt x="270" y="52"/>
              </a:lnTo>
              <a:lnTo>
                <a:pt x="268" y="56"/>
              </a:lnTo>
              <a:lnTo>
                <a:pt x="268" y="58"/>
              </a:lnTo>
              <a:lnTo>
                <a:pt x="266" y="60"/>
              </a:lnTo>
              <a:lnTo>
                <a:pt x="264" y="62"/>
              </a:lnTo>
              <a:lnTo>
                <a:pt x="261" y="65"/>
              </a:lnTo>
              <a:lnTo>
                <a:pt x="259" y="67"/>
              </a:lnTo>
              <a:lnTo>
                <a:pt x="255" y="69"/>
              </a:lnTo>
              <a:lnTo>
                <a:pt x="253" y="71"/>
              </a:lnTo>
              <a:lnTo>
                <a:pt x="250" y="73"/>
              </a:lnTo>
              <a:lnTo>
                <a:pt x="244" y="76"/>
              </a:lnTo>
              <a:lnTo>
                <a:pt x="239" y="78"/>
              </a:lnTo>
              <a:lnTo>
                <a:pt x="233" y="82"/>
              </a:lnTo>
              <a:lnTo>
                <a:pt x="226" y="84"/>
              </a:lnTo>
              <a:lnTo>
                <a:pt x="218" y="86"/>
              </a:lnTo>
              <a:lnTo>
                <a:pt x="211" y="87"/>
              </a:lnTo>
              <a:lnTo>
                <a:pt x="207" y="89"/>
              </a:lnTo>
              <a:lnTo>
                <a:pt x="203" y="89"/>
              </a:lnTo>
              <a:lnTo>
                <a:pt x="194" y="91"/>
              </a:lnTo>
              <a:lnTo>
                <a:pt x="187" y="93"/>
              </a:lnTo>
              <a:lnTo>
                <a:pt x="198" y="93"/>
              </a:lnTo>
              <a:lnTo>
                <a:pt x="209" y="95"/>
              </a:lnTo>
              <a:lnTo>
                <a:pt x="218" y="95"/>
              </a:lnTo>
              <a:lnTo>
                <a:pt x="227" y="97"/>
              </a:lnTo>
              <a:lnTo>
                <a:pt x="231" y="99"/>
              </a:lnTo>
              <a:lnTo>
                <a:pt x="237" y="99"/>
              </a:lnTo>
              <a:lnTo>
                <a:pt x="244" y="102"/>
              </a:lnTo>
              <a:lnTo>
                <a:pt x="248" y="102"/>
              </a:lnTo>
              <a:lnTo>
                <a:pt x="251" y="104"/>
              </a:lnTo>
              <a:lnTo>
                <a:pt x="255" y="106"/>
              </a:lnTo>
              <a:lnTo>
                <a:pt x="257" y="106"/>
              </a:lnTo>
              <a:lnTo>
                <a:pt x="261" y="108"/>
              </a:lnTo>
              <a:lnTo>
                <a:pt x="264" y="110"/>
              </a:lnTo>
              <a:lnTo>
                <a:pt x="268" y="112"/>
              </a:lnTo>
              <a:lnTo>
                <a:pt x="270" y="113"/>
              </a:lnTo>
              <a:lnTo>
                <a:pt x="274" y="115"/>
              </a:lnTo>
              <a:lnTo>
                <a:pt x="276" y="119"/>
              </a:lnTo>
              <a:lnTo>
                <a:pt x="277" y="121"/>
              </a:lnTo>
              <a:lnTo>
                <a:pt x="279" y="123"/>
              </a:lnTo>
              <a:lnTo>
                <a:pt x="281" y="124"/>
              </a:lnTo>
              <a:lnTo>
                <a:pt x="283" y="128"/>
              </a:lnTo>
              <a:lnTo>
                <a:pt x="285" y="130"/>
              </a:lnTo>
              <a:lnTo>
                <a:pt x="285" y="132"/>
              </a:lnTo>
              <a:lnTo>
                <a:pt x="287" y="136"/>
              </a:lnTo>
              <a:lnTo>
                <a:pt x="287" y="137"/>
              </a:lnTo>
              <a:lnTo>
                <a:pt x="287" y="141"/>
              </a:lnTo>
              <a:lnTo>
                <a:pt x="287" y="143"/>
              </a:lnTo>
              <a:close/>
              <a:moveTo>
                <a:pt x="1706" y="121"/>
              </a:moveTo>
              <a:lnTo>
                <a:pt x="1669" y="52"/>
              </a:lnTo>
              <a:lnTo>
                <a:pt x="1610" y="121"/>
              </a:lnTo>
              <a:lnTo>
                <a:pt x="1706" y="121"/>
              </a:lnTo>
              <a:close/>
              <a:moveTo>
                <a:pt x="860" y="54"/>
              </a:moveTo>
              <a:lnTo>
                <a:pt x="860" y="50"/>
              </a:lnTo>
              <a:lnTo>
                <a:pt x="859" y="49"/>
              </a:lnTo>
              <a:lnTo>
                <a:pt x="859" y="45"/>
              </a:lnTo>
              <a:lnTo>
                <a:pt x="857" y="43"/>
              </a:lnTo>
              <a:lnTo>
                <a:pt x="855" y="39"/>
              </a:lnTo>
              <a:lnTo>
                <a:pt x="853" y="37"/>
              </a:lnTo>
              <a:lnTo>
                <a:pt x="849" y="36"/>
              </a:lnTo>
              <a:lnTo>
                <a:pt x="846" y="36"/>
              </a:lnTo>
              <a:lnTo>
                <a:pt x="844" y="34"/>
              </a:lnTo>
              <a:lnTo>
                <a:pt x="838" y="32"/>
              </a:lnTo>
              <a:lnTo>
                <a:pt x="834" y="32"/>
              </a:lnTo>
              <a:lnTo>
                <a:pt x="829" y="30"/>
              </a:lnTo>
              <a:lnTo>
                <a:pt x="823" y="30"/>
              </a:lnTo>
              <a:lnTo>
                <a:pt x="818" y="28"/>
              </a:lnTo>
              <a:lnTo>
                <a:pt x="812" y="28"/>
              </a:lnTo>
              <a:lnTo>
                <a:pt x="805" y="28"/>
              </a:lnTo>
              <a:lnTo>
                <a:pt x="788" y="28"/>
              </a:lnTo>
              <a:lnTo>
                <a:pt x="783" y="28"/>
              </a:lnTo>
              <a:lnTo>
                <a:pt x="775" y="28"/>
              </a:lnTo>
              <a:lnTo>
                <a:pt x="775" y="36"/>
              </a:lnTo>
              <a:lnTo>
                <a:pt x="773" y="47"/>
              </a:lnTo>
              <a:lnTo>
                <a:pt x="770" y="60"/>
              </a:lnTo>
              <a:lnTo>
                <a:pt x="768" y="76"/>
              </a:lnTo>
              <a:lnTo>
                <a:pt x="766" y="91"/>
              </a:lnTo>
              <a:lnTo>
                <a:pt x="770" y="91"/>
              </a:lnTo>
              <a:lnTo>
                <a:pt x="773" y="91"/>
              </a:lnTo>
              <a:lnTo>
                <a:pt x="783" y="91"/>
              </a:lnTo>
              <a:lnTo>
                <a:pt x="792" y="91"/>
              </a:lnTo>
              <a:lnTo>
                <a:pt x="799" y="91"/>
              </a:lnTo>
              <a:lnTo>
                <a:pt x="807" y="89"/>
              </a:lnTo>
              <a:lnTo>
                <a:pt x="814" y="89"/>
              </a:lnTo>
              <a:lnTo>
                <a:pt x="818" y="89"/>
              </a:lnTo>
              <a:lnTo>
                <a:pt x="822" y="87"/>
              </a:lnTo>
              <a:lnTo>
                <a:pt x="827" y="86"/>
              </a:lnTo>
              <a:lnTo>
                <a:pt x="834" y="84"/>
              </a:lnTo>
              <a:lnTo>
                <a:pt x="836" y="82"/>
              </a:lnTo>
              <a:lnTo>
                <a:pt x="838" y="82"/>
              </a:lnTo>
              <a:lnTo>
                <a:pt x="844" y="78"/>
              </a:lnTo>
              <a:lnTo>
                <a:pt x="846" y="76"/>
              </a:lnTo>
              <a:lnTo>
                <a:pt x="847" y="76"/>
              </a:lnTo>
              <a:lnTo>
                <a:pt x="851" y="73"/>
              </a:lnTo>
              <a:lnTo>
                <a:pt x="855" y="69"/>
              </a:lnTo>
              <a:lnTo>
                <a:pt x="857" y="65"/>
              </a:lnTo>
              <a:lnTo>
                <a:pt x="859" y="62"/>
              </a:lnTo>
              <a:lnTo>
                <a:pt x="860" y="58"/>
              </a:lnTo>
              <a:lnTo>
                <a:pt x="860" y="54"/>
              </a:lnTo>
              <a:close/>
              <a:moveTo>
                <a:pt x="511" y="121"/>
              </a:moveTo>
              <a:lnTo>
                <a:pt x="474" y="52"/>
              </a:lnTo>
              <a:lnTo>
                <a:pt x="413" y="121"/>
              </a:lnTo>
              <a:lnTo>
                <a:pt x="511" y="121"/>
              </a:lnTo>
              <a:close/>
              <a:moveTo>
                <a:pt x="200" y="52"/>
              </a:moveTo>
              <a:lnTo>
                <a:pt x="198" y="49"/>
              </a:lnTo>
              <a:lnTo>
                <a:pt x="198" y="47"/>
              </a:lnTo>
              <a:lnTo>
                <a:pt x="196" y="43"/>
              </a:lnTo>
              <a:lnTo>
                <a:pt x="194" y="41"/>
              </a:lnTo>
              <a:lnTo>
                <a:pt x="194" y="39"/>
              </a:lnTo>
              <a:lnTo>
                <a:pt x="192" y="39"/>
              </a:lnTo>
              <a:lnTo>
                <a:pt x="190" y="37"/>
              </a:lnTo>
              <a:lnTo>
                <a:pt x="187" y="36"/>
              </a:lnTo>
              <a:lnTo>
                <a:pt x="183" y="34"/>
              </a:lnTo>
              <a:lnTo>
                <a:pt x="177" y="32"/>
              </a:lnTo>
              <a:lnTo>
                <a:pt x="174" y="32"/>
              </a:lnTo>
              <a:lnTo>
                <a:pt x="168" y="30"/>
              </a:lnTo>
              <a:lnTo>
                <a:pt x="163" y="30"/>
              </a:lnTo>
              <a:lnTo>
                <a:pt x="155" y="28"/>
              </a:lnTo>
              <a:lnTo>
                <a:pt x="150" y="28"/>
              </a:lnTo>
              <a:lnTo>
                <a:pt x="142" y="28"/>
              </a:lnTo>
              <a:lnTo>
                <a:pt x="135" y="28"/>
              </a:lnTo>
              <a:lnTo>
                <a:pt x="122" y="28"/>
              </a:lnTo>
              <a:lnTo>
                <a:pt x="109" y="28"/>
              </a:lnTo>
              <a:lnTo>
                <a:pt x="105" y="39"/>
              </a:lnTo>
              <a:lnTo>
                <a:pt x="103" y="50"/>
              </a:lnTo>
              <a:lnTo>
                <a:pt x="102" y="60"/>
              </a:lnTo>
              <a:lnTo>
                <a:pt x="100" y="71"/>
              </a:lnTo>
              <a:lnTo>
                <a:pt x="100" y="84"/>
              </a:lnTo>
              <a:lnTo>
                <a:pt x="109" y="84"/>
              </a:lnTo>
              <a:lnTo>
                <a:pt x="118" y="84"/>
              </a:lnTo>
              <a:lnTo>
                <a:pt x="127" y="84"/>
              </a:lnTo>
              <a:lnTo>
                <a:pt x="135" y="82"/>
              </a:lnTo>
              <a:lnTo>
                <a:pt x="144" y="82"/>
              </a:lnTo>
              <a:lnTo>
                <a:pt x="152" y="80"/>
              </a:lnTo>
              <a:lnTo>
                <a:pt x="159" y="80"/>
              </a:lnTo>
              <a:lnTo>
                <a:pt x="166" y="78"/>
              </a:lnTo>
              <a:lnTo>
                <a:pt x="172" y="76"/>
              </a:lnTo>
              <a:lnTo>
                <a:pt x="176" y="74"/>
              </a:lnTo>
              <a:lnTo>
                <a:pt x="177" y="74"/>
              </a:lnTo>
              <a:lnTo>
                <a:pt x="181" y="73"/>
              </a:lnTo>
              <a:lnTo>
                <a:pt x="183" y="73"/>
              </a:lnTo>
              <a:lnTo>
                <a:pt x="185" y="71"/>
              </a:lnTo>
              <a:lnTo>
                <a:pt x="189" y="69"/>
              </a:lnTo>
              <a:lnTo>
                <a:pt x="190" y="67"/>
              </a:lnTo>
              <a:lnTo>
                <a:pt x="192" y="65"/>
              </a:lnTo>
              <a:lnTo>
                <a:pt x="194" y="63"/>
              </a:lnTo>
              <a:lnTo>
                <a:pt x="196" y="62"/>
              </a:lnTo>
              <a:lnTo>
                <a:pt x="196" y="60"/>
              </a:lnTo>
              <a:lnTo>
                <a:pt x="198" y="60"/>
              </a:lnTo>
              <a:lnTo>
                <a:pt x="198" y="58"/>
              </a:lnTo>
              <a:lnTo>
                <a:pt x="198" y="56"/>
              </a:lnTo>
              <a:lnTo>
                <a:pt x="200" y="54"/>
              </a:lnTo>
              <a:lnTo>
                <a:pt x="200" y="52"/>
              </a:lnTo>
              <a:close/>
              <a:moveTo>
                <a:pt x="211" y="143"/>
              </a:moveTo>
              <a:lnTo>
                <a:pt x="209" y="139"/>
              </a:lnTo>
              <a:lnTo>
                <a:pt x="209" y="136"/>
              </a:lnTo>
              <a:lnTo>
                <a:pt x="207" y="132"/>
              </a:lnTo>
              <a:lnTo>
                <a:pt x="205" y="128"/>
              </a:lnTo>
              <a:lnTo>
                <a:pt x="203" y="126"/>
              </a:lnTo>
              <a:lnTo>
                <a:pt x="202" y="124"/>
              </a:lnTo>
              <a:lnTo>
                <a:pt x="198" y="123"/>
              </a:lnTo>
              <a:lnTo>
                <a:pt x="196" y="121"/>
              </a:lnTo>
              <a:lnTo>
                <a:pt x="194" y="119"/>
              </a:lnTo>
              <a:lnTo>
                <a:pt x="189" y="117"/>
              </a:lnTo>
              <a:lnTo>
                <a:pt x="185" y="117"/>
              </a:lnTo>
              <a:lnTo>
                <a:pt x="183" y="115"/>
              </a:lnTo>
              <a:lnTo>
                <a:pt x="176" y="113"/>
              </a:lnTo>
              <a:lnTo>
                <a:pt x="168" y="112"/>
              </a:lnTo>
              <a:lnTo>
                <a:pt x="165" y="112"/>
              </a:lnTo>
              <a:lnTo>
                <a:pt x="161" y="110"/>
              </a:lnTo>
              <a:lnTo>
                <a:pt x="155" y="110"/>
              </a:lnTo>
              <a:lnTo>
                <a:pt x="152" y="110"/>
              </a:lnTo>
              <a:lnTo>
                <a:pt x="142" y="108"/>
              </a:lnTo>
              <a:lnTo>
                <a:pt x="133" y="108"/>
              </a:lnTo>
              <a:lnTo>
                <a:pt x="122" y="108"/>
              </a:lnTo>
              <a:lnTo>
                <a:pt x="96" y="108"/>
              </a:lnTo>
              <a:lnTo>
                <a:pt x="92" y="139"/>
              </a:lnTo>
              <a:lnTo>
                <a:pt x="90" y="149"/>
              </a:lnTo>
              <a:lnTo>
                <a:pt x="90" y="158"/>
              </a:lnTo>
              <a:lnTo>
                <a:pt x="89" y="167"/>
              </a:lnTo>
              <a:lnTo>
                <a:pt x="89" y="174"/>
              </a:lnTo>
              <a:lnTo>
                <a:pt x="89" y="176"/>
              </a:lnTo>
              <a:lnTo>
                <a:pt x="90" y="176"/>
              </a:lnTo>
              <a:lnTo>
                <a:pt x="94" y="178"/>
              </a:lnTo>
              <a:lnTo>
                <a:pt x="98" y="180"/>
              </a:lnTo>
              <a:lnTo>
                <a:pt x="103" y="180"/>
              </a:lnTo>
              <a:lnTo>
                <a:pt x="109" y="180"/>
              </a:lnTo>
              <a:lnTo>
                <a:pt x="116" y="182"/>
              </a:lnTo>
              <a:lnTo>
                <a:pt x="124" y="182"/>
              </a:lnTo>
              <a:lnTo>
                <a:pt x="135" y="182"/>
              </a:lnTo>
              <a:lnTo>
                <a:pt x="139" y="180"/>
              </a:lnTo>
              <a:lnTo>
                <a:pt x="144" y="180"/>
              </a:lnTo>
              <a:lnTo>
                <a:pt x="152" y="180"/>
              </a:lnTo>
              <a:lnTo>
                <a:pt x="161" y="178"/>
              </a:lnTo>
              <a:lnTo>
                <a:pt x="166" y="176"/>
              </a:lnTo>
              <a:lnTo>
                <a:pt x="170" y="176"/>
              </a:lnTo>
              <a:lnTo>
                <a:pt x="174" y="174"/>
              </a:lnTo>
              <a:lnTo>
                <a:pt x="181" y="173"/>
              </a:lnTo>
              <a:lnTo>
                <a:pt x="187" y="171"/>
              </a:lnTo>
              <a:lnTo>
                <a:pt x="190" y="171"/>
              </a:lnTo>
              <a:lnTo>
                <a:pt x="192" y="169"/>
              </a:lnTo>
              <a:lnTo>
                <a:pt x="198" y="165"/>
              </a:lnTo>
              <a:lnTo>
                <a:pt x="200" y="163"/>
              </a:lnTo>
              <a:lnTo>
                <a:pt x="202" y="163"/>
              </a:lnTo>
              <a:lnTo>
                <a:pt x="205" y="160"/>
              </a:lnTo>
              <a:lnTo>
                <a:pt x="207" y="156"/>
              </a:lnTo>
              <a:lnTo>
                <a:pt x="207" y="154"/>
              </a:lnTo>
              <a:lnTo>
                <a:pt x="209" y="152"/>
              </a:lnTo>
              <a:lnTo>
                <a:pt x="209" y="150"/>
              </a:lnTo>
              <a:lnTo>
                <a:pt x="209" y="149"/>
              </a:lnTo>
              <a:lnTo>
                <a:pt x="211" y="147"/>
              </a:lnTo>
              <a:lnTo>
                <a:pt x="211" y="143"/>
              </a:lnTo>
              <a:close/>
            </a:path>
          </a:pathLst>
        </a:custGeom>
        <a:solidFill>
          <a:srgbClr val="009B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10</xdr:col>
      <xdr:colOff>47625</xdr:colOff>
      <xdr:row>0</xdr:row>
      <xdr:rowOff>0</xdr:rowOff>
    </xdr:from>
    <xdr:to>
      <xdr:col>15</xdr:col>
      <xdr:colOff>0</xdr:colOff>
      <xdr:row>0</xdr:row>
      <xdr:rowOff>0</xdr:rowOff>
    </xdr:to>
    <xdr:grpSp>
      <xdr:nvGrpSpPr>
        <xdr:cNvPr id="2070" name="Group 2">
          <a:extLst>
            <a:ext uri="{FF2B5EF4-FFF2-40B4-BE49-F238E27FC236}">
              <a16:creationId xmlns:a16="http://schemas.microsoft.com/office/drawing/2014/main" id="{00000000-0008-0000-0500-000016080000}"/>
            </a:ext>
          </a:extLst>
        </xdr:cNvPr>
        <xdr:cNvGrpSpPr>
          <a:grpSpLocks/>
        </xdr:cNvGrpSpPr>
      </xdr:nvGrpSpPr>
      <xdr:grpSpPr bwMode="auto">
        <a:xfrm>
          <a:off x="40119300" y="0"/>
          <a:ext cx="18154650" cy="0"/>
          <a:chOff x="1161" y="1444"/>
          <a:chExt cx="14139" cy="5224"/>
        </a:xfrm>
      </xdr:grpSpPr>
      <xdr:grpSp>
        <xdr:nvGrpSpPr>
          <xdr:cNvPr id="2079" name="Group 3">
            <a:extLst>
              <a:ext uri="{FF2B5EF4-FFF2-40B4-BE49-F238E27FC236}">
                <a16:creationId xmlns:a16="http://schemas.microsoft.com/office/drawing/2014/main" id="{00000000-0008-0000-0500-00001F080000}"/>
              </a:ext>
            </a:extLst>
          </xdr:cNvPr>
          <xdr:cNvGrpSpPr>
            <a:grpSpLocks/>
          </xdr:cNvGrpSpPr>
        </xdr:nvGrpSpPr>
        <xdr:grpSpPr bwMode="auto">
          <a:xfrm>
            <a:off x="1161" y="1444"/>
            <a:ext cx="14139" cy="5224"/>
            <a:chOff x="1161" y="1444"/>
            <a:chExt cx="14139" cy="5224"/>
          </a:xfrm>
        </xdr:grpSpPr>
        <xdr:grpSp>
          <xdr:nvGrpSpPr>
            <xdr:cNvPr id="2081" name="Group 4">
              <a:extLst>
                <a:ext uri="{FF2B5EF4-FFF2-40B4-BE49-F238E27FC236}">
                  <a16:creationId xmlns:a16="http://schemas.microsoft.com/office/drawing/2014/main" id="{00000000-0008-0000-0500-000021080000}"/>
                </a:ext>
              </a:extLst>
            </xdr:cNvPr>
            <xdr:cNvGrpSpPr>
              <a:grpSpLocks/>
            </xdr:cNvGrpSpPr>
          </xdr:nvGrpSpPr>
          <xdr:grpSpPr bwMode="auto">
            <a:xfrm>
              <a:off x="1161" y="1444"/>
              <a:ext cx="14139" cy="5224"/>
              <a:chOff x="1161" y="1444"/>
              <a:chExt cx="14139" cy="5224"/>
            </a:xfrm>
          </xdr:grpSpPr>
          <xdr:grpSp>
            <xdr:nvGrpSpPr>
              <xdr:cNvPr id="2083" name="Group 5">
                <a:extLst>
                  <a:ext uri="{FF2B5EF4-FFF2-40B4-BE49-F238E27FC236}">
                    <a16:creationId xmlns:a16="http://schemas.microsoft.com/office/drawing/2014/main" id="{00000000-0008-0000-0500-000023080000}"/>
                  </a:ext>
                </a:extLst>
              </xdr:cNvPr>
              <xdr:cNvGrpSpPr>
                <a:grpSpLocks/>
              </xdr:cNvGrpSpPr>
            </xdr:nvGrpSpPr>
            <xdr:grpSpPr bwMode="auto">
              <a:xfrm>
                <a:off x="1161" y="1444"/>
                <a:ext cx="14139" cy="5224"/>
                <a:chOff x="1161" y="1444"/>
                <a:chExt cx="14139" cy="5224"/>
              </a:xfrm>
            </xdr:grpSpPr>
            <xdr:grpSp>
              <xdr:nvGrpSpPr>
                <xdr:cNvPr id="2085" name="Group 6">
                  <a:extLst>
                    <a:ext uri="{FF2B5EF4-FFF2-40B4-BE49-F238E27FC236}">
                      <a16:creationId xmlns:a16="http://schemas.microsoft.com/office/drawing/2014/main" id="{00000000-0008-0000-0500-000025080000}"/>
                    </a:ext>
                  </a:extLst>
                </xdr:cNvPr>
                <xdr:cNvGrpSpPr>
                  <a:grpSpLocks/>
                </xdr:cNvGrpSpPr>
              </xdr:nvGrpSpPr>
              <xdr:grpSpPr bwMode="auto">
                <a:xfrm>
                  <a:off x="1161" y="1444"/>
                  <a:ext cx="14139" cy="5224"/>
                  <a:chOff x="1161" y="1444"/>
                  <a:chExt cx="14139" cy="5224"/>
                </a:xfrm>
              </xdr:grpSpPr>
              <xdr:sp macro="" textlink="">
                <xdr:nvSpPr>
                  <xdr:cNvPr id="2087" name="Rectangle 7">
                    <a:extLst>
                      <a:ext uri="{FF2B5EF4-FFF2-40B4-BE49-F238E27FC236}">
                        <a16:creationId xmlns:a16="http://schemas.microsoft.com/office/drawing/2014/main" id="{00000000-0008-0000-0500-000027080000}"/>
                      </a:ext>
                    </a:extLst>
                  </xdr:cNvPr>
                  <xdr:cNvSpPr>
                    <a:spLocks noChangeArrowheads="1"/>
                  </xdr:cNvSpPr>
                </xdr:nvSpPr>
                <xdr:spPr bwMode="auto">
                  <a:xfrm>
                    <a:off x="1161" y="1444"/>
                    <a:ext cx="14139" cy="5224"/>
                  </a:xfrm>
                  <a:prstGeom prst="rect">
                    <a:avLst/>
                  </a:prstGeom>
                  <a:solidFill>
                    <a:srgbClr val="FFFFFF"/>
                  </a:solidFill>
                  <a:ln w="9525">
                    <a:solidFill>
                      <a:srgbClr val="000000"/>
                    </a:solidFill>
                    <a:miter lim="800000"/>
                    <a:headEnd/>
                    <a:tailEnd/>
                  </a:ln>
                </xdr:spPr>
              </xdr:sp>
              <xdr:pic>
                <xdr:nvPicPr>
                  <xdr:cNvPr id="2088" name="Picture 8">
                    <a:extLst>
                      <a:ext uri="{FF2B5EF4-FFF2-40B4-BE49-F238E27FC236}">
                        <a16:creationId xmlns:a16="http://schemas.microsoft.com/office/drawing/2014/main" id="{00000000-0008-0000-0500-000028080000}"/>
                      </a:ext>
                    </a:extLst>
                  </xdr:cNvPr>
                  <xdr:cNvPicPr preferRelativeResize="0">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1" y="2641"/>
                    <a:ext cx="13500" cy="24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1" name="Text Box 9">
                  <a:extLst>
                    <a:ext uri="{FF2B5EF4-FFF2-40B4-BE49-F238E27FC236}">
                      <a16:creationId xmlns:a16="http://schemas.microsoft.com/office/drawing/2014/main" id="{00000000-0008-0000-0500-00000B000000}"/>
                    </a:ext>
                  </a:extLst>
                </xdr:cNvPr>
                <xdr:cNvSpPr txBox="1">
                  <a:spLocks noChangeArrowheads="1"/>
                </xdr:cNvSpPr>
              </xdr:nvSpPr>
              <xdr:spPr bwMode="auto">
                <a:xfrm>
                  <a:off x="-3012012770543" y="0"/>
                  <a:ext cx="12961" cy="0"/>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GB" sz="8000" b="0" i="0" strike="noStrike">
                      <a:solidFill>
                        <a:srgbClr val="FFFFFF"/>
                      </a:solidFill>
                      <a:latin typeface="Barclays Serif"/>
                    </a:rPr>
                    <a:t>Open an FCA with us today!</a:t>
                  </a:r>
                </a:p>
                <a:p>
                  <a:pPr algn="l" rtl="1">
                    <a:defRPr sz="1000"/>
                  </a:pPr>
                  <a:endParaRPr lang="en-GB" sz="8000" b="0" i="0" strike="noStrike">
                    <a:solidFill>
                      <a:srgbClr val="FFFFFF"/>
                    </a:solidFill>
                    <a:latin typeface="Times New Roman"/>
                    <a:cs typeface="Times New Roman"/>
                  </a:endParaRPr>
                </a:p>
                <a:p>
                  <a:pPr algn="l" rtl="1">
                    <a:defRPr sz="1000"/>
                  </a:pPr>
                  <a:endParaRPr lang="en-GB" sz="8000" b="0" i="0" strike="noStrike">
                    <a:solidFill>
                      <a:srgbClr val="000000"/>
                    </a:solidFill>
                    <a:latin typeface="Barclays Serif"/>
                  </a:endParaRPr>
                </a:p>
                <a:p>
                  <a:pPr algn="l" rtl="1">
                    <a:defRPr sz="1000"/>
                  </a:pPr>
                  <a:endParaRPr lang="en-GB" sz="8000" b="0" i="0" strike="noStrike">
                    <a:solidFill>
                      <a:srgbClr val="000000"/>
                    </a:solidFill>
                    <a:latin typeface="Barclays Serif"/>
                  </a:endParaRPr>
                </a:p>
              </xdr:txBody>
            </xdr:sp>
          </xdr:grpSp>
          <xdr:sp macro="" textlink="">
            <xdr:nvSpPr>
              <xdr:cNvPr id="9" name="Text Box 10">
                <a:extLst>
                  <a:ext uri="{FF2B5EF4-FFF2-40B4-BE49-F238E27FC236}">
                    <a16:creationId xmlns:a16="http://schemas.microsoft.com/office/drawing/2014/main" id="{00000000-0008-0000-0500-000009000000}"/>
                  </a:ext>
                </a:extLst>
              </xdr:cNvPr>
              <xdr:cNvSpPr txBox="1">
                <a:spLocks noChangeArrowheads="1"/>
              </xdr:cNvSpPr>
            </xdr:nvSpPr>
            <xdr:spPr bwMode="auto">
              <a:xfrm>
                <a:off x="2213028492140" y="0"/>
                <a:ext cx="3695" cy="0"/>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GB" sz="2000" b="0" i="1" strike="noStrike">
                    <a:solidFill>
                      <a:srgbClr val="000000"/>
                    </a:solidFill>
                    <a:latin typeface="Barclays Serif"/>
                  </a:rPr>
                  <a:t>A Registered Commercial Bank</a:t>
                </a:r>
                <a:endParaRPr lang="en-GB" sz="1800" b="0" i="0" strike="noStrike">
                  <a:solidFill>
                    <a:srgbClr val="000000"/>
                  </a:solidFill>
                  <a:latin typeface="Barclays Serif"/>
                </a:endParaRPr>
              </a:p>
              <a:p>
                <a:pPr algn="l" rtl="1">
                  <a:defRPr sz="1000"/>
                </a:pPr>
                <a:endParaRPr lang="en-GB" sz="1800" b="0" i="0" strike="noStrike">
                  <a:solidFill>
                    <a:srgbClr val="000000"/>
                  </a:solidFill>
                  <a:latin typeface="Barclays Serif"/>
                </a:endParaRPr>
              </a:p>
            </xdr:txBody>
          </xdr:sp>
        </xdr:grpSp>
        <xdr:pic>
          <xdr:nvPicPr>
            <xdr:cNvPr id="2082" name="Picture 11">
              <a:extLst>
                <a:ext uri="{FF2B5EF4-FFF2-40B4-BE49-F238E27FC236}">
                  <a16:creationId xmlns:a16="http://schemas.microsoft.com/office/drawing/2014/main" id="{00000000-0008-0000-0500-000022080000}"/>
                </a:ext>
              </a:extLst>
            </xdr:cNvPr>
            <xdr:cNvPicPr preferRelativeResize="0">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440" y="1797"/>
              <a:ext cx="3319" cy="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5" name="Text Box 12">
            <a:extLst>
              <a:ext uri="{FF2B5EF4-FFF2-40B4-BE49-F238E27FC236}">
                <a16:creationId xmlns:a16="http://schemas.microsoft.com/office/drawing/2014/main" id="{00000000-0008-0000-0500-000005000000}"/>
              </a:ext>
            </a:extLst>
          </xdr:cNvPr>
          <xdr:cNvSpPr txBox="1">
            <a:spLocks noChangeArrowheads="1"/>
          </xdr:cNvSpPr>
        </xdr:nvSpPr>
        <xdr:spPr bwMode="auto">
          <a:xfrm>
            <a:off x="-1196889373616" y="0"/>
            <a:ext cx="9907" cy="0"/>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GB" sz="3600" b="0" i="0" strike="noStrike">
                <a:solidFill>
                  <a:srgbClr val="333333"/>
                </a:solidFill>
                <a:latin typeface="Barclays Serif"/>
              </a:rPr>
              <a:t>Zero initial deposit, Zero operating balance, Zero hassle!</a:t>
            </a:r>
          </a:p>
          <a:p>
            <a:pPr algn="l" rtl="1">
              <a:defRPr sz="1000"/>
            </a:pPr>
            <a:r>
              <a:rPr lang="en-GB" sz="3600" b="0" i="0" strike="noStrike">
                <a:solidFill>
                  <a:srgbClr val="969696"/>
                </a:solidFill>
                <a:latin typeface="Barclays Serif"/>
              </a:rPr>
              <a:t>Visit any of our branches countrywide for service.</a:t>
            </a:r>
          </a:p>
          <a:p>
            <a:pPr algn="l" rtl="1">
              <a:defRPr sz="1000"/>
            </a:pPr>
            <a:r>
              <a:rPr lang="en-GB" sz="3600" b="0" i="1" strike="noStrike">
                <a:solidFill>
                  <a:srgbClr val="000000"/>
                </a:solidFill>
                <a:latin typeface="Barclays Serif"/>
              </a:rPr>
              <a:t>Terms and conditions apply.</a:t>
            </a:r>
            <a:endParaRPr lang="en-GB" sz="3600" b="0" i="0" strike="noStrike">
              <a:solidFill>
                <a:srgbClr val="000000"/>
              </a:solidFill>
              <a:latin typeface="Barclays Serif"/>
            </a:endParaRPr>
          </a:p>
          <a:p>
            <a:pPr algn="l" rtl="1">
              <a:defRPr sz="1000"/>
            </a:pPr>
            <a:endParaRPr lang="en-GB" sz="1800" b="0" i="0" strike="noStrike">
              <a:solidFill>
                <a:srgbClr val="000000"/>
              </a:solidFill>
              <a:latin typeface="Barclays Serif"/>
            </a:endParaRPr>
          </a:p>
          <a:p>
            <a:pPr algn="l" rtl="1">
              <a:defRPr sz="1000"/>
            </a:pPr>
            <a:endParaRPr lang="en-GB" sz="1800" b="0" i="0" strike="noStrike">
              <a:solidFill>
                <a:srgbClr val="000000"/>
              </a:solidFill>
              <a:latin typeface="Barclays Serif"/>
            </a:endParaRPr>
          </a:p>
        </xdr:txBody>
      </xdr:sp>
    </xdr:grpSp>
    <xdr:clientData/>
  </xdr:twoCellAnchor>
  <xdr:twoCellAnchor editAs="oneCell">
    <xdr:from>
      <xdr:col>5</xdr:col>
      <xdr:colOff>0</xdr:colOff>
      <xdr:row>71</xdr:row>
      <xdr:rowOff>0</xdr:rowOff>
    </xdr:from>
    <xdr:to>
      <xdr:col>5</xdr:col>
      <xdr:colOff>304800</xdr:colOff>
      <xdr:row>71</xdr:row>
      <xdr:rowOff>304800</xdr:rowOff>
    </xdr:to>
    <xdr:sp macro="" textlink="">
      <xdr:nvSpPr>
        <xdr:cNvPr id="2071" name="AutoShape 20" descr="3_ZSE1">
          <a:hlinkClick xmlns:r="http://schemas.openxmlformats.org/officeDocument/2006/relationships" r:id="rId1"/>
          <a:extLst>
            <a:ext uri="{FF2B5EF4-FFF2-40B4-BE49-F238E27FC236}">
              <a16:creationId xmlns:a16="http://schemas.microsoft.com/office/drawing/2014/main" id="{00000000-0008-0000-0500-000017080000}"/>
            </a:ext>
          </a:extLst>
        </xdr:cNvPr>
        <xdr:cNvSpPr>
          <a:spLocks noChangeAspect="1" noChangeArrowheads="1"/>
        </xdr:cNvSpPr>
      </xdr:nvSpPr>
      <xdr:spPr bwMode="auto">
        <a:xfrm>
          <a:off x="8162925" y="5565457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71</xdr:row>
      <xdr:rowOff>0</xdr:rowOff>
    </xdr:from>
    <xdr:to>
      <xdr:col>5</xdr:col>
      <xdr:colOff>304800</xdr:colOff>
      <xdr:row>71</xdr:row>
      <xdr:rowOff>304800</xdr:rowOff>
    </xdr:to>
    <xdr:sp macro="" textlink="">
      <xdr:nvSpPr>
        <xdr:cNvPr id="2072" name="AutoShape 21" descr="3_ZSE1">
          <a:hlinkClick xmlns:r="http://schemas.openxmlformats.org/officeDocument/2006/relationships" r:id="rId1"/>
          <a:extLst>
            <a:ext uri="{FF2B5EF4-FFF2-40B4-BE49-F238E27FC236}">
              <a16:creationId xmlns:a16="http://schemas.microsoft.com/office/drawing/2014/main" id="{00000000-0008-0000-0500-000018080000}"/>
            </a:ext>
          </a:extLst>
        </xdr:cNvPr>
        <xdr:cNvSpPr>
          <a:spLocks noChangeAspect="1" noChangeArrowheads="1"/>
        </xdr:cNvSpPr>
      </xdr:nvSpPr>
      <xdr:spPr bwMode="auto">
        <a:xfrm>
          <a:off x="8162925" y="5565457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72</xdr:row>
      <xdr:rowOff>0</xdr:rowOff>
    </xdr:from>
    <xdr:to>
      <xdr:col>5</xdr:col>
      <xdr:colOff>304800</xdr:colOff>
      <xdr:row>72</xdr:row>
      <xdr:rowOff>304800</xdr:rowOff>
    </xdr:to>
    <xdr:sp macro="" textlink="">
      <xdr:nvSpPr>
        <xdr:cNvPr id="2073" name="AutoShape 36" descr="118004309@07122010-372C">
          <a:extLst>
            <a:ext uri="{FF2B5EF4-FFF2-40B4-BE49-F238E27FC236}">
              <a16:creationId xmlns:a16="http://schemas.microsoft.com/office/drawing/2014/main" id="{00000000-0008-0000-0500-000019080000}"/>
            </a:ext>
          </a:extLst>
        </xdr:cNvPr>
        <xdr:cNvSpPr>
          <a:spLocks noChangeAspect="1" noChangeArrowheads="1"/>
        </xdr:cNvSpPr>
      </xdr:nvSpPr>
      <xdr:spPr bwMode="auto">
        <a:xfrm>
          <a:off x="8162925" y="561022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76200</xdr:colOff>
      <xdr:row>77</xdr:row>
      <xdr:rowOff>381000</xdr:rowOff>
    </xdr:from>
    <xdr:to>
      <xdr:col>5</xdr:col>
      <xdr:colOff>381000</xdr:colOff>
      <xdr:row>78</xdr:row>
      <xdr:rowOff>228600</xdr:rowOff>
    </xdr:to>
    <xdr:sp macro="" textlink="">
      <xdr:nvSpPr>
        <xdr:cNvPr id="2074" name="AutoShape 37" descr="118004309@07122010-372C">
          <a:extLst>
            <a:ext uri="{FF2B5EF4-FFF2-40B4-BE49-F238E27FC236}">
              <a16:creationId xmlns:a16="http://schemas.microsoft.com/office/drawing/2014/main" id="{00000000-0008-0000-0500-00001A080000}"/>
            </a:ext>
          </a:extLst>
        </xdr:cNvPr>
        <xdr:cNvSpPr>
          <a:spLocks noChangeAspect="1" noChangeArrowheads="1"/>
        </xdr:cNvSpPr>
      </xdr:nvSpPr>
      <xdr:spPr bwMode="auto">
        <a:xfrm>
          <a:off x="8239125" y="58693050"/>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152400</xdr:colOff>
      <xdr:row>74</xdr:row>
      <xdr:rowOff>76200</xdr:rowOff>
    </xdr:from>
    <xdr:to>
      <xdr:col>4</xdr:col>
      <xdr:colOff>76200</xdr:colOff>
      <xdr:row>74</xdr:row>
      <xdr:rowOff>381000</xdr:rowOff>
    </xdr:to>
    <xdr:sp macro="" textlink="">
      <xdr:nvSpPr>
        <xdr:cNvPr id="2075" name="AutoShape 39" descr="250482008@08122010-1D51">
          <a:extLst>
            <a:ext uri="{FF2B5EF4-FFF2-40B4-BE49-F238E27FC236}">
              <a16:creationId xmlns:a16="http://schemas.microsoft.com/office/drawing/2014/main" id="{00000000-0008-0000-0500-00001B080000}"/>
            </a:ext>
          </a:extLst>
        </xdr:cNvPr>
        <xdr:cNvSpPr>
          <a:spLocks noChangeAspect="1" noChangeArrowheads="1"/>
        </xdr:cNvSpPr>
      </xdr:nvSpPr>
      <xdr:spPr bwMode="auto">
        <a:xfrm>
          <a:off x="7934325" y="570452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xdr:colOff>
      <xdr:row>133</xdr:row>
      <xdr:rowOff>336177</xdr:rowOff>
    </xdr:from>
    <xdr:to>
      <xdr:col>16</xdr:col>
      <xdr:colOff>95251</xdr:colOff>
      <xdr:row>136</xdr:row>
      <xdr:rowOff>190500</xdr:rowOff>
    </xdr:to>
    <xdr:sp macro="" textlink="">
      <xdr:nvSpPr>
        <xdr:cNvPr id="23" name="Rectangle 22">
          <a:extLst>
            <a:ext uri="{FF2B5EF4-FFF2-40B4-BE49-F238E27FC236}">
              <a16:creationId xmlns:a16="http://schemas.microsoft.com/office/drawing/2014/main" id="{00000000-0008-0000-0500-000017000000}"/>
            </a:ext>
          </a:extLst>
        </xdr:cNvPr>
        <xdr:cNvSpPr/>
      </xdr:nvSpPr>
      <xdr:spPr>
        <a:xfrm>
          <a:off x="1" y="70249677"/>
          <a:ext cx="60579000" cy="1283073"/>
        </a:xfrm>
        <a:prstGeom prst="rect">
          <a:avLst/>
        </a:prstGeom>
        <a:no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4400" b="1" i="0" u="none" strike="noStrike" kern="0" cap="none" spc="0" normalizeH="0" baseline="0" noProof="0">
              <a:ln>
                <a:noFill/>
              </a:ln>
              <a:solidFill>
                <a:sysClr val="windowText" lastClr="000000"/>
              </a:solidFill>
              <a:effectLst/>
              <a:uLnTx/>
              <a:uFillTx/>
              <a:latin typeface="Calibri"/>
              <a:ea typeface="Calibri"/>
              <a:cs typeface="Times New Roman"/>
            </a:rPr>
            <a:t>DISCLAIMER: This publication has been prepared by First Capital Bank Limited  and is provided to you for information purposes only. Prices shown in this publication are indicative and First Capital Bank Limited  is not offering to buy or sell or soliciting offers to buy or sell any financial instrument. The information contained in this publication has been obtained from sources that First Capital Bank Limited   believes to be reliable, but First Capital Bank Limited   does not represent or warrant that it is accurate or complete. The views in this publication are those of First Capital Bank Limited   and are subject to change, and First Capital Bank Limited   has no obligation to update its opinions or the information in this publication.</a:t>
          </a:r>
          <a:endParaRPr kumimoji="0" lang="en-GB" sz="4400" b="0" i="0" u="none" strike="noStrike" kern="0" cap="none" spc="0" normalizeH="0" baseline="0" noProof="0">
            <a:ln>
              <a:noFill/>
            </a:ln>
            <a:solidFill>
              <a:sysClr val="windowText" lastClr="000000"/>
            </a:solidFill>
            <a:effectLst/>
            <a:uLnTx/>
            <a:uFillTx/>
            <a:latin typeface="Calibri"/>
            <a:ea typeface="Calibri"/>
            <a:cs typeface="Times New Roman"/>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4400" b="0" i="0" u="none" strike="noStrike" kern="0" cap="none" spc="0" normalizeH="0" baseline="0" noProof="0">
              <a:ln>
                <a:noFill/>
              </a:ln>
              <a:solidFill>
                <a:sysClr val="windowText" lastClr="000000"/>
              </a:solidFill>
              <a:effectLst/>
              <a:uLnTx/>
              <a:uFillTx/>
              <a:latin typeface="Calibri"/>
              <a:ea typeface="Calibri"/>
              <a:cs typeface="Times New Roman"/>
            </a:rPr>
            <a:t> </a:t>
          </a:r>
        </a:p>
      </xdr:txBody>
    </xdr:sp>
    <xdr:clientData/>
  </xdr:twoCellAnchor>
  <xdr:twoCellAnchor editAs="oneCell">
    <xdr:from>
      <xdr:col>1</xdr:col>
      <xdr:colOff>149411</xdr:colOff>
      <xdr:row>3</xdr:row>
      <xdr:rowOff>47625</xdr:rowOff>
    </xdr:from>
    <xdr:to>
      <xdr:col>6</xdr:col>
      <xdr:colOff>874863</xdr:colOff>
      <xdr:row>12</xdr:row>
      <xdr:rowOff>238124</xdr:rowOff>
    </xdr:to>
    <xdr:pic>
      <xdr:nvPicPr>
        <xdr:cNvPr id="22" name="Picture 21">
          <a:extLst>
            <a:ext uri="{FF2B5EF4-FFF2-40B4-BE49-F238E27FC236}">
              <a16:creationId xmlns:a16="http://schemas.microsoft.com/office/drawing/2014/main" id="{28FC25EB-C0A1-4AD6-80DC-6353271C690C}"/>
            </a:ext>
          </a:extLst>
        </xdr:cNvPr>
        <xdr:cNvPicPr>
          <a:picLocks noChangeAspect="1"/>
        </xdr:cNvPicPr>
      </xdr:nvPicPr>
      <xdr:blipFill>
        <a:blip xmlns:r="http://schemas.openxmlformats.org/officeDocument/2006/relationships"/>
        <a:stretch>
          <a:fillRect/>
        </a:stretch>
      </xdr:blipFill>
      <xdr:spPr>
        <a:xfrm>
          <a:off x="244661" y="1047750"/>
          <a:ext cx="18108577" cy="4333874"/>
        </a:xfrm>
        <a:prstGeom prst="rect">
          <a:avLst/>
        </a:prstGeom>
      </xdr:spPr>
    </xdr:pic>
    <xdr:clientData/>
  </xdr:twoCellAnchor>
  <xdr:twoCellAnchor editAs="oneCell">
    <xdr:from>
      <xdr:col>1</xdr:col>
      <xdr:colOff>142875</xdr:colOff>
      <xdr:row>3</xdr:row>
      <xdr:rowOff>0</xdr:rowOff>
    </xdr:from>
    <xdr:to>
      <xdr:col>6</xdr:col>
      <xdr:colOff>868327</xdr:colOff>
      <xdr:row>12</xdr:row>
      <xdr:rowOff>190499</xdr:rowOff>
    </xdr:to>
    <xdr:pic>
      <xdr:nvPicPr>
        <xdr:cNvPr id="2" name="Picture 1">
          <a:extLst>
            <a:ext uri="{FF2B5EF4-FFF2-40B4-BE49-F238E27FC236}">
              <a16:creationId xmlns:a16="http://schemas.microsoft.com/office/drawing/2014/main" id="{2CD9B026-E077-4094-8B4B-FA61D92F2027}"/>
            </a:ext>
          </a:extLst>
        </xdr:cNvPr>
        <xdr:cNvPicPr>
          <a:picLocks noChangeAspect="1"/>
        </xdr:cNvPicPr>
      </xdr:nvPicPr>
      <xdr:blipFill>
        <a:blip xmlns:r="http://schemas.openxmlformats.org/officeDocument/2006/relationships"/>
        <a:stretch>
          <a:fillRect/>
        </a:stretch>
      </xdr:blipFill>
      <xdr:spPr>
        <a:xfrm>
          <a:off x="238125" y="1000125"/>
          <a:ext cx="18108577" cy="4333874"/>
        </a:xfrm>
        <a:prstGeom prst="rect">
          <a:avLst/>
        </a:prstGeom>
      </xdr:spPr>
    </xdr:pic>
    <xdr:clientData/>
  </xdr:twoCellAnchor>
  <xdr:twoCellAnchor editAs="oneCell">
    <xdr:from>
      <xdr:col>1</xdr:col>
      <xdr:colOff>142875</xdr:colOff>
      <xdr:row>2</xdr:row>
      <xdr:rowOff>190500</xdr:rowOff>
    </xdr:from>
    <xdr:to>
      <xdr:col>6</xdr:col>
      <xdr:colOff>762000</xdr:colOff>
      <xdr:row>13</xdr:row>
      <xdr:rowOff>149352</xdr:rowOff>
    </xdr:to>
    <xdr:pic>
      <xdr:nvPicPr>
        <xdr:cNvPr id="3" name="Picture 2">
          <a:extLst>
            <a:ext uri="{FF2B5EF4-FFF2-40B4-BE49-F238E27FC236}">
              <a16:creationId xmlns:a16="http://schemas.microsoft.com/office/drawing/2014/main" id="{5F0A55E9-FBD6-4A64-B048-03B913CDAE4A}"/>
            </a:ext>
          </a:extLst>
        </xdr:cNvPr>
        <xdr:cNvPicPr>
          <a:picLocks noChangeAspect="1"/>
        </xdr:cNvPicPr>
      </xdr:nvPicPr>
      <xdr:blipFill>
        <a:blip xmlns:r="http://schemas.openxmlformats.org/officeDocument/2006/relationships" r:embed="rId2"/>
        <a:stretch>
          <a:fillRect/>
        </a:stretch>
      </xdr:blipFill>
      <xdr:spPr>
        <a:xfrm>
          <a:off x="238125" y="857250"/>
          <a:ext cx="18002250" cy="4911852"/>
        </a:xfrm>
        <a:prstGeom prst="rect">
          <a:avLst/>
        </a:prstGeom>
      </xdr:spPr>
    </xdr:pic>
    <xdr:clientData/>
  </xdr:twoCellAnchor>
  <xdr:twoCellAnchor editAs="oneCell">
    <xdr:from>
      <xdr:col>2</xdr:col>
      <xdr:colOff>-1</xdr:colOff>
      <xdr:row>76</xdr:row>
      <xdr:rowOff>-1</xdr:rowOff>
    </xdr:from>
    <xdr:to>
      <xdr:col>14</xdr:col>
      <xdr:colOff>3267852</xdr:colOff>
      <xdr:row>114</xdr:row>
      <xdr:rowOff>238124</xdr:rowOff>
    </xdr:to>
    <xdr:pic>
      <xdr:nvPicPr>
        <xdr:cNvPr id="4" name="Picture 3">
          <a:extLst>
            <a:ext uri="{FF2B5EF4-FFF2-40B4-BE49-F238E27FC236}">
              <a16:creationId xmlns:a16="http://schemas.microsoft.com/office/drawing/2014/main" id="{AAAEB680-E82F-A05C-F262-CCC9D30A5C2C}"/>
            </a:ext>
          </a:extLst>
        </xdr:cNvPr>
        <xdr:cNvPicPr>
          <a:picLocks noChangeAspect="1"/>
        </xdr:cNvPicPr>
      </xdr:nvPicPr>
      <xdr:blipFill>
        <a:blip xmlns:r="http://schemas.openxmlformats.org/officeDocument/2006/relationships" r:embed="rId3"/>
        <a:stretch>
          <a:fillRect/>
        </a:stretch>
      </xdr:blipFill>
      <xdr:spPr>
        <a:xfrm>
          <a:off x="5048249" y="59197874"/>
          <a:ext cx="52988353" cy="147161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528638</xdr:colOff>
      <xdr:row>8</xdr:row>
      <xdr:rowOff>15875</xdr:rowOff>
    </xdr:from>
    <xdr:to>
      <xdr:col>6</xdr:col>
      <xdr:colOff>31749</xdr:colOff>
      <xdr:row>12</xdr:row>
      <xdr:rowOff>11689</xdr:rowOff>
    </xdr:to>
    <xdr:sp macro="" textlink="">
      <xdr:nvSpPr>
        <xdr:cNvPr id="6" name="TextBox 2">
          <a:extLst>
            <a:ext uri="{FF2B5EF4-FFF2-40B4-BE49-F238E27FC236}">
              <a16:creationId xmlns:a16="http://schemas.microsoft.com/office/drawing/2014/main" id="{00000000-0008-0000-0600-000006000000}"/>
            </a:ext>
          </a:extLst>
        </xdr:cNvPr>
        <xdr:cNvSpPr txBox="1">
          <a:spLocks noChangeArrowheads="1"/>
        </xdr:cNvSpPr>
      </xdr:nvSpPr>
      <xdr:spPr bwMode="auto">
        <a:xfrm>
          <a:off x="528638" y="1285875"/>
          <a:ext cx="4614861" cy="630814"/>
        </a:xfrm>
        <a:prstGeom prst="rect">
          <a:avLst/>
        </a:prstGeom>
        <a:noFill/>
        <a:ln>
          <a:noFill/>
        </a:ln>
      </xdr:spPr>
      <xdr:txBody>
        <a:bodyPr wrap="square">
          <a:spAutoFit/>
        </a:bodyPr>
        <a:lstStyle>
          <a:defPPr>
            <a:defRPr lang="en-GB"/>
          </a:defPPr>
          <a:lvl1pPr algn="l" rtl="0" fontAlgn="base">
            <a:spcBef>
              <a:spcPct val="0"/>
            </a:spcBef>
            <a:spcAft>
              <a:spcPct val="0"/>
            </a:spcAft>
            <a:defRPr sz="2000" kern="1200">
              <a:solidFill>
                <a:schemeClr val="tx1"/>
              </a:solidFill>
              <a:latin typeface="Expert Sans Regular" pitchFamily="34" charset="0"/>
              <a:ea typeface="+mn-ea"/>
              <a:cs typeface="Arial" pitchFamily="34" charset="0"/>
            </a:defRPr>
          </a:lvl1pPr>
          <a:lvl2pPr marL="457200" algn="l" rtl="0" fontAlgn="base">
            <a:spcBef>
              <a:spcPct val="0"/>
            </a:spcBef>
            <a:spcAft>
              <a:spcPct val="0"/>
            </a:spcAft>
            <a:defRPr sz="2000" kern="1200">
              <a:solidFill>
                <a:schemeClr val="tx1"/>
              </a:solidFill>
              <a:latin typeface="Expert Sans Regular" pitchFamily="34" charset="0"/>
              <a:ea typeface="+mn-ea"/>
              <a:cs typeface="Arial" pitchFamily="34" charset="0"/>
            </a:defRPr>
          </a:lvl2pPr>
          <a:lvl3pPr marL="914400" algn="l" rtl="0" fontAlgn="base">
            <a:spcBef>
              <a:spcPct val="0"/>
            </a:spcBef>
            <a:spcAft>
              <a:spcPct val="0"/>
            </a:spcAft>
            <a:defRPr sz="2000" kern="1200">
              <a:solidFill>
                <a:schemeClr val="tx1"/>
              </a:solidFill>
              <a:latin typeface="Expert Sans Regular" pitchFamily="34" charset="0"/>
              <a:ea typeface="+mn-ea"/>
              <a:cs typeface="Arial" pitchFamily="34" charset="0"/>
            </a:defRPr>
          </a:lvl3pPr>
          <a:lvl4pPr marL="1371600" algn="l" rtl="0" fontAlgn="base">
            <a:spcBef>
              <a:spcPct val="0"/>
            </a:spcBef>
            <a:spcAft>
              <a:spcPct val="0"/>
            </a:spcAft>
            <a:defRPr sz="2000" kern="1200">
              <a:solidFill>
                <a:schemeClr val="tx1"/>
              </a:solidFill>
              <a:latin typeface="Expert Sans Regular" pitchFamily="34" charset="0"/>
              <a:ea typeface="+mn-ea"/>
              <a:cs typeface="Arial" pitchFamily="34" charset="0"/>
            </a:defRPr>
          </a:lvl4pPr>
          <a:lvl5pPr marL="1828800" algn="l" rtl="0" fontAlgn="base">
            <a:spcBef>
              <a:spcPct val="0"/>
            </a:spcBef>
            <a:spcAft>
              <a:spcPct val="0"/>
            </a:spcAft>
            <a:defRPr sz="2000" kern="1200">
              <a:solidFill>
                <a:schemeClr val="tx1"/>
              </a:solidFill>
              <a:latin typeface="Expert Sans Regular" pitchFamily="34" charset="0"/>
              <a:ea typeface="+mn-ea"/>
              <a:cs typeface="Arial" pitchFamily="34" charset="0"/>
            </a:defRPr>
          </a:lvl5pPr>
          <a:lvl6pPr marL="2286000" algn="l" defTabSz="914400" rtl="0" eaLnBrk="1" latinLnBrk="0" hangingPunct="1">
            <a:defRPr sz="2000" kern="1200">
              <a:solidFill>
                <a:schemeClr val="tx1"/>
              </a:solidFill>
              <a:latin typeface="Expert Sans Regular" pitchFamily="34" charset="0"/>
              <a:ea typeface="+mn-ea"/>
              <a:cs typeface="Arial" pitchFamily="34" charset="0"/>
            </a:defRPr>
          </a:lvl6pPr>
          <a:lvl7pPr marL="2743200" algn="l" defTabSz="914400" rtl="0" eaLnBrk="1" latinLnBrk="0" hangingPunct="1">
            <a:defRPr sz="2000" kern="1200">
              <a:solidFill>
                <a:schemeClr val="tx1"/>
              </a:solidFill>
              <a:latin typeface="Expert Sans Regular" pitchFamily="34" charset="0"/>
              <a:ea typeface="+mn-ea"/>
              <a:cs typeface="Arial" pitchFamily="34" charset="0"/>
            </a:defRPr>
          </a:lvl7pPr>
          <a:lvl8pPr marL="3200400" algn="l" defTabSz="914400" rtl="0" eaLnBrk="1" latinLnBrk="0" hangingPunct="1">
            <a:defRPr sz="2000" kern="1200">
              <a:solidFill>
                <a:schemeClr val="tx1"/>
              </a:solidFill>
              <a:latin typeface="Expert Sans Regular" pitchFamily="34" charset="0"/>
              <a:ea typeface="+mn-ea"/>
              <a:cs typeface="Arial" pitchFamily="34" charset="0"/>
            </a:defRPr>
          </a:lvl8pPr>
          <a:lvl9pPr marL="3657600" algn="l" defTabSz="914400" rtl="0" eaLnBrk="1" latinLnBrk="0" hangingPunct="1">
            <a:defRPr sz="2000" kern="1200">
              <a:solidFill>
                <a:schemeClr val="tx1"/>
              </a:solidFill>
              <a:latin typeface="Expert Sans Regular" pitchFamily="34" charset="0"/>
              <a:ea typeface="+mn-ea"/>
              <a:cs typeface="Arial" pitchFamily="34" charset="0"/>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r>
            <a:rPr kumimoji="0" lang="en-GB" sz="3300" b="1" i="0" u="none" strike="noStrike" kern="1200" cap="none" spc="0" normalizeH="0" baseline="0" noProof="0">
              <a:ln>
                <a:noFill/>
              </a:ln>
              <a:solidFill>
                <a:schemeClr val="tx2"/>
              </a:solidFill>
              <a:effectLst/>
              <a:uLnTx/>
              <a:uFillTx/>
              <a:latin typeface="Barclays Sans" pitchFamily="34" charset="0"/>
              <a:ea typeface="+mn-ea"/>
              <a:cs typeface="Arial" pitchFamily="34" charset="0"/>
            </a:rPr>
            <a:t>Rand Rate Rand Branch</a:t>
          </a:r>
        </a:p>
      </xdr:txBody>
    </xdr:sp>
    <xdr:clientData/>
  </xdr:twoCellAnchor>
  <xdr:twoCellAnchor editAs="oneCell">
    <xdr:from>
      <xdr:col>1</xdr:col>
      <xdr:colOff>0</xdr:colOff>
      <xdr:row>1</xdr:row>
      <xdr:rowOff>0</xdr:rowOff>
    </xdr:from>
    <xdr:to>
      <xdr:col>4</xdr:col>
      <xdr:colOff>434671</xdr:colOff>
      <xdr:row>7</xdr:row>
      <xdr:rowOff>943</xdr:rowOff>
    </xdr:to>
    <xdr:pic>
      <xdr:nvPicPr>
        <xdr:cNvPr id="5" name="Picture 4">
          <a:extLst>
            <a:ext uri="{FF2B5EF4-FFF2-40B4-BE49-F238E27FC236}">
              <a16:creationId xmlns:a16="http://schemas.microsoft.com/office/drawing/2014/main" id="{87DA05D4-F5E5-46D3-B985-7B890A380436}"/>
            </a:ext>
          </a:extLst>
        </xdr:cNvPr>
        <xdr:cNvPicPr>
          <a:picLocks noChangeAspect="1"/>
        </xdr:cNvPicPr>
      </xdr:nvPicPr>
      <xdr:blipFill>
        <a:blip xmlns:r="http://schemas.openxmlformats.org/officeDocument/2006/relationships"/>
        <a:stretch>
          <a:fillRect/>
        </a:stretch>
      </xdr:blipFill>
      <xdr:spPr>
        <a:xfrm>
          <a:off x="641350" y="158750"/>
          <a:ext cx="3908121" cy="953443"/>
        </a:xfrm>
        <a:prstGeom prst="rect">
          <a:avLst/>
        </a:prstGeom>
      </xdr:spPr>
    </xdr:pic>
    <xdr:clientData/>
  </xdr:twoCellAnchor>
  <xdr:twoCellAnchor editAs="oneCell">
    <xdr:from>
      <xdr:col>0</xdr:col>
      <xdr:colOff>565150</xdr:colOff>
      <xdr:row>0</xdr:row>
      <xdr:rowOff>139701</xdr:rowOff>
    </xdr:from>
    <xdr:to>
      <xdr:col>4</xdr:col>
      <xdr:colOff>523875</xdr:colOff>
      <xdr:row>7</xdr:row>
      <xdr:rowOff>65696</xdr:rowOff>
    </xdr:to>
    <xdr:pic>
      <xdr:nvPicPr>
        <xdr:cNvPr id="2" name="Picture 1">
          <a:extLst>
            <a:ext uri="{FF2B5EF4-FFF2-40B4-BE49-F238E27FC236}">
              <a16:creationId xmlns:a16="http://schemas.microsoft.com/office/drawing/2014/main" id="{4D3777DB-FCCE-46F0-B0EC-DE27D74482BD}"/>
            </a:ext>
          </a:extLst>
        </xdr:cNvPr>
        <xdr:cNvPicPr>
          <a:picLocks noChangeAspect="1"/>
        </xdr:cNvPicPr>
      </xdr:nvPicPr>
      <xdr:blipFill>
        <a:blip xmlns:r="http://schemas.openxmlformats.org/officeDocument/2006/relationships" r:embed="rId1"/>
        <a:stretch>
          <a:fillRect/>
        </a:stretch>
      </xdr:blipFill>
      <xdr:spPr>
        <a:xfrm>
          <a:off x="565150" y="139701"/>
          <a:ext cx="3883025" cy="105947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5</xdr:col>
      <xdr:colOff>282271</xdr:colOff>
      <xdr:row>8</xdr:row>
      <xdr:rowOff>943</xdr:rowOff>
    </xdr:to>
    <xdr:pic>
      <xdr:nvPicPr>
        <xdr:cNvPr id="3" name="Picture 2">
          <a:extLst>
            <a:ext uri="{FF2B5EF4-FFF2-40B4-BE49-F238E27FC236}">
              <a16:creationId xmlns:a16="http://schemas.microsoft.com/office/drawing/2014/main" id="{50027DD0-E319-4D74-987C-4A352FE20B37}"/>
            </a:ext>
          </a:extLst>
        </xdr:cNvPr>
        <xdr:cNvPicPr>
          <a:picLocks noChangeAspect="1"/>
        </xdr:cNvPicPr>
      </xdr:nvPicPr>
      <xdr:blipFill>
        <a:blip xmlns:r="http://schemas.openxmlformats.org/officeDocument/2006/relationships"/>
        <a:stretch>
          <a:fillRect/>
        </a:stretch>
      </xdr:blipFill>
      <xdr:spPr>
        <a:xfrm>
          <a:off x="0" y="317500"/>
          <a:ext cx="3908121" cy="953443"/>
        </a:xfrm>
        <a:prstGeom prst="rect">
          <a:avLst/>
        </a:prstGeom>
      </xdr:spPr>
    </xdr:pic>
    <xdr:clientData/>
  </xdr:twoCellAnchor>
  <xdr:twoCellAnchor editAs="oneCell">
    <xdr:from>
      <xdr:col>0</xdr:col>
      <xdr:colOff>9525</xdr:colOff>
      <xdr:row>1</xdr:row>
      <xdr:rowOff>98425</xdr:rowOff>
    </xdr:from>
    <xdr:to>
      <xdr:col>5</xdr:col>
      <xdr:colOff>444500</xdr:colOff>
      <xdr:row>8</xdr:row>
      <xdr:rowOff>24420</xdr:rowOff>
    </xdr:to>
    <xdr:pic>
      <xdr:nvPicPr>
        <xdr:cNvPr id="2" name="Picture 1">
          <a:extLst>
            <a:ext uri="{FF2B5EF4-FFF2-40B4-BE49-F238E27FC236}">
              <a16:creationId xmlns:a16="http://schemas.microsoft.com/office/drawing/2014/main" id="{34E4649D-D17E-4E15-9398-7767DF4C97F4}"/>
            </a:ext>
          </a:extLst>
        </xdr:cNvPr>
        <xdr:cNvPicPr>
          <a:picLocks noChangeAspect="1"/>
        </xdr:cNvPicPr>
      </xdr:nvPicPr>
      <xdr:blipFill>
        <a:blip xmlns:r="http://schemas.openxmlformats.org/officeDocument/2006/relationships" r:embed="rId1"/>
        <a:stretch>
          <a:fillRect/>
        </a:stretch>
      </xdr:blipFill>
      <xdr:spPr>
        <a:xfrm>
          <a:off x="9525" y="260350"/>
          <a:ext cx="3883025" cy="1059470"/>
        </a:xfrm>
        <a:prstGeom prst="rect">
          <a:avLst/>
        </a:prstGeom>
      </xdr:spPr>
    </xdr:pic>
    <xdr:clientData/>
  </xdr:twoCellAnchor>
  <xdr:twoCellAnchor editAs="oneCell">
    <xdr:from>
      <xdr:col>0</xdr:col>
      <xdr:colOff>0</xdr:colOff>
      <xdr:row>30</xdr:row>
      <xdr:rowOff>0</xdr:rowOff>
    </xdr:from>
    <xdr:to>
      <xdr:col>14</xdr:col>
      <xdr:colOff>190062</xdr:colOff>
      <xdr:row>51</xdr:row>
      <xdr:rowOff>80693</xdr:rowOff>
    </xdr:to>
    <xdr:pic>
      <xdr:nvPicPr>
        <xdr:cNvPr id="5" name="Picture 4">
          <a:extLst>
            <a:ext uri="{FF2B5EF4-FFF2-40B4-BE49-F238E27FC236}">
              <a16:creationId xmlns:a16="http://schemas.microsoft.com/office/drawing/2014/main" id="{6BCF91D9-70B7-77CC-71A6-7FB240D4A35E}"/>
            </a:ext>
          </a:extLst>
        </xdr:cNvPr>
        <xdr:cNvPicPr>
          <a:picLocks noChangeAspect="1"/>
        </xdr:cNvPicPr>
      </xdr:nvPicPr>
      <xdr:blipFill>
        <a:blip xmlns:r="http://schemas.openxmlformats.org/officeDocument/2006/relationships" r:embed="rId2"/>
        <a:stretch>
          <a:fillRect/>
        </a:stretch>
      </xdr:blipFill>
      <xdr:spPr>
        <a:xfrm>
          <a:off x="0" y="5381625"/>
          <a:ext cx="12534462" cy="348111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528638</xdr:colOff>
      <xdr:row>8</xdr:row>
      <xdr:rowOff>15875</xdr:rowOff>
    </xdr:from>
    <xdr:to>
      <xdr:col>6</xdr:col>
      <xdr:colOff>31749</xdr:colOff>
      <xdr:row>11</xdr:row>
      <xdr:rowOff>121840</xdr:rowOff>
    </xdr:to>
    <xdr:sp macro="" textlink="">
      <xdr:nvSpPr>
        <xdr:cNvPr id="6" name="TextBox 2">
          <a:extLst>
            <a:ext uri="{FF2B5EF4-FFF2-40B4-BE49-F238E27FC236}">
              <a16:creationId xmlns:a16="http://schemas.microsoft.com/office/drawing/2014/main" id="{61660C59-7B43-471B-A8F3-14F04C441851}"/>
            </a:ext>
          </a:extLst>
        </xdr:cNvPr>
        <xdr:cNvSpPr txBox="1">
          <a:spLocks noChangeArrowheads="1"/>
        </xdr:cNvSpPr>
      </xdr:nvSpPr>
      <xdr:spPr bwMode="auto">
        <a:xfrm>
          <a:off x="528638" y="1356995"/>
          <a:ext cx="4783771" cy="608885"/>
        </a:xfrm>
        <a:prstGeom prst="rect">
          <a:avLst/>
        </a:prstGeom>
        <a:noFill/>
        <a:ln>
          <a:noFill/>
        </a:ln>
      </xdr:spPr>
      <xdr:txBody>
        <a:bodyPr wrap="square">
          <a:spAutoFit/>
        </a:bodyPr>
        <a:lstStyle>
          <a:defPPr>
            <a:defRPr lang="en-GB"/>
          </a:defPPr>
          <a:lvl1pPr algn="l" rtl="0" fontAlgn="base">
            <a:spcBef>
              <a:spcPct val="0"/>
            </a:spcBef>
            <a:spcAft>
              <a:spcPct val="0"/>
            </a:spcAft>
            <a:defRPr sz="2000" kern="1200">
              <a:solidFill>
                <a:schemeClr val="tx1"/>
              </a:solidFill>
              <a:latin typeface="Expert Sans Regular" pitchFamily="34" charset="0"/>
              <a:ea typeface="+mn-ea"/>
              <a:cs typeface="Arial" pitchFamily="34" charset="0"/>
            </a:defRPr>
          </a:lvl1pPr>
          <a:lvl2pPr marL="457200" algn="l" rtl="0" fontAlgn="base">
            <a:spcBef>
              <a:spcPct val="0"/>
            </a:spcBef>
            <a:spcAft>
              <a:spcPct val="0"/>
            </a:spcAft>
            <a:defRPr sz="2000" kern="1200">
              <a:solidFill>
                <a:schemeClr val="tx1"/>
              </a:solidFill>
              <a:latin typeface="Expert Sans Regular" pitchFamily="34" charset="0"/>
              <a:ea typeface="+mn-ea"/>
              <a:cs typeface="Arial" pitchFamily="34" charset="0"/>
            </a:defRPr>
          </a:lvl2pPr>
          <a:lvl3pPr marL="914400" algn="l" rtl="0" fontAlgn="base">
            <a:spcBef>
              <a:spcPct val="0"/>
            </a:spcBef>
            <a:spcAft>
              <a:spcPct val="0"/>
            </a:spcAft>
            <a:defRPr sz="2000" kern="1200">
              <a:solidFill>
                <a:schemeClr val="tx1"/>
              </a:solidFill>
              <a:latin typeface="Expert Sans Regular" pitchFamily="34" charset="0"/>
              <a:ea typeface="+mn-ea"/>
              <a:cs typeface="Arial" pitchFamily="34" charset="0"/>
            </a:defRPr>
          </a:lvl3pPr>
          <a:lvl4pPr marL="1371600" algn="l" rtl="0" fontAlgn="base">
            <a:spcBef>
              <a:spcPct val="0"/>
            </a:spcBef>
            <a:spcAft>
              <a:spcPct val="0"/>
            </a:spcAft>
            <a:defRPr sz="2000" kern="1200">
              <a:solidFill>
                <a:schemeClr val="tx1"/>
              </a:solidFill>
              <a:latin typeface="Expert Sans Regular" pitchFamily="34" charset="0"/>
              <a:ea typeface="+mn-ea"/>
              <a:cs typeface="Arial" pitchFamily="34" charset="0"/>
            </a:defRPr>
          </a:lvl4pPr>
          <a:lvl5pPr marL="1828800" algn="l" rtl="0" fontAlgn="base">
            <a:spcBef>
              <a:spcPct val="0"/>
            </a:spcBef>
            <a:spcAft>
              <a:spcPct val="0"/>
            </a:spcAft>
            <a:defRPr sz="2000" kern="1200">
              <a:solidFill>
                <a:schemeClr val="tx1"/>
              </a:solidFill>
              <a:latin typeface="Expert Sans Regular" pitchFamily="34" charset="0"/>
              <a:ea typeface="+mn-ea"/>
              <a:cs typeface="Arial" pitchFamily="34" charset="0"/>
            </a:defRPr>
          </a:lvl5pPr>
          <a:lvl6pPr marL="2286000" algn="l" defTabSz="914400" rtl="0" eaLnBrk="1" latinLnBrk="0" hangingPunct="1">
            <a:defRPr sz="2000" kern="1200">
              <a:solidFill>
                <a:schemeClr val="tx1"/>
              </a:solidFill>
              <a:latin typeface="Expert Sans Regular" pitchFamily="34" charset="0"/>
              <a:ea typeface="+mn-ea"/>
              <a:cs typeface="Arial" pitchFamily="34" charset="0"/>
            </a:defRPr>
          </a:lvl6pPr>
          <a:lvl7pPr marL="2743200" algn="l" defTabSz="914400" rtl="0" eaLnBrk="1" latinLnBrk="0" hangingPunct="1">
            <a:defRPr sz="2000" kern="1200">
              <a:solidFill>
                <a:schemeClr val="tx1"/>
              </a:solidFill>
              <a:latin typeface="Expert Sans Regular" pitchFamily="34" charset="0"/>
              <a:ea typeface="+mn-ea"/>
              <a:cs typeface="Arial" pitchFamily="34" charset="0"/>
            </a:defRPr>
          </a:lvl7pPr>
          <a:lvl8pPr marL="3200400" algn="l" defTabSz="914400" rtl="0" eaLnBrk="1" latinLnBrk="0" hangingPunct="1">
            <a:defRPr sz="2000" kern="1200">
              <a:solidFill>
                <a:schemeClr val="tx1"/>
              </a:solidFill>
              <a:latin typeface="Expert Sans Regular" pitchFamily="34" charset="0"/>
              <a:ea typeface="+mn-ea"/>
              <a:cs typeface="Arial" pitchFamily="34" charset="0"/>
            </a:defRPr>
          </a:lvl8pPr>
          <a:lvl9pPr marL="3657600" algn="l" defTabSz="914400" rtl="0" eaLnBrk="1" latinLnBrk="0" hangingPunct="1">
            <a:defRPr sz="2000" kern="1200">
              <a:solidFill>
                <a:schemeClr val="tx1"/>
              </a:solidFill>
              <a:latin typeface="Expert Sans Regular" pitchFamily="34" charset="0"/>
              <a:ea typeface="+mn-ea"/>
              <a:cs typeface="Arial" pitchFamily="34" charset="0"/>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r>
            <a:rPr kumimoji="0" lang="en-GB" sz="3300" b="1" i="0" u="none" strike="noStrike" kern="1200" cap="none" spc="0" normalizeH="0" baseline="0" noProof="0">
              <a:ln>
                <a:noFill/>
              </a:ln>
              <a:solidFill>
                <a:schemeClr val="tx2"/>
              </a:solidFill>
              <a:effectLst/>
              <a:uLnTx/>
              <a:uFillTx/>
              <a:latin typeface="Barclays Sans" pitchFamily="34" charset="0"/>
              <a:ea typeface="+mn-ea"/>
              <a:cs typeface="Arial" pitchFamily="34" charset="0"/>
            </a:rPr>
            <a:t>BDC Rates</a:t>
          </a:r>
        </a:p>
      </xdr:txBody>
    </xdr:sp>
    <xdr:clientData/>
  </xdr:twoCellAnchor>
  <xdr:twoCellAnchor editAs="oneCell">
    <xdr:from>
      <xdr:col>1</xdr:col>
      <xdr:colOff>19050</xdr:colOff>
      <xdr:row>1</xdr:row>
      <xdr:rowOff>19050</xdr:rowOff>
    </xdr:from>
    <xdr:to>
      <xdr:col>4</xdr:col>
      <xdr:colOff>453721</xdr:colOff>
      <xdr:row>7</xdr:row>
      <xdr:rowOff>19993</xdr:rowOff>
    </xdr:to>
    <xdr:pic>
      <xdr:nvPicPr>
        <xdr:cNvPr id="4" name="Picture 3">
          <a:extLst>
            <a:ext uri="{FF2B5EF4-FFF2-40B4-BE49-F238E27FC236}">
              <a16:creationId xmlns:a16="http://schemas.microsoft.com/office/drawing/2014/main" id="{3A0EE6F8-C982-4CF3-ADAB-4C8F67F9AF53}"/>
            </a:ext>
          </a:extLst>
        </xdr:cNvPr>
        <xdr:cNvPicPr>
          <a:picLocks noChangeAspect="1"/>
        </xdr:cNvPicPr>
      </xdr:nvPicPr>
      <xdr:blipFill>
        <a:blip xmlns:r="http://schemas.openxmlformats.org/officeDocument/2006/relationships"/>
        <a:stretch>
          <a:fillRect/>
        </a:stretch>
      </xdr:blipFill>
      <xdr:spPr>
        <a:xfrm>
          <a:off x="660400" y="177800"/>
          <a:ext cx="3908121" cy="95344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6.xml"/><Relationship Id="rId3" Type="http://schemas.openxmlformats.org/officeDocument/2006/relationships/hyperlink" Target="mailto:brian.takaedza@firstcapitalbank.co.zw" TargetMode="External"/><Relationship Id="rId7" Type="http://schemas.openxmlformats.org/officeDocument/2006/relationships/printerSettings" Target="../printerSettings/printerSettings9.bin"/><Relationship Id="rId2" Type="http://schemas.openxmlformats.org/officeDocument/2006/relationships/hyperlink" Target="mailto:eugene.mutiti@firstcapitalbank.co.zw" TargetMode="External"/><Relationship Id="rId1" Type="http://schemas.openxmlformats.org/officeDocument/2006/relationships/hyperlink" Target="mailto:diana.matsvororo@firstcapitalbank.co.zw" TargetMode="External"/><Relationship Id="rId6" Type="http://schemas.openxmlformats.org/officeDocument/2006/relationships/hyperlink" Target="mailto:blossom.govera@firstcapitalbank.co.zw" TargetMode="External"/><Relationship Id="rId5" Type="http://schemas.openxmlformats.org/officeDocument/2006/relationships/hyperlink" Target="mailto:nomatemba.ngwenya@firstcapitalbank.co.zw" TargetMode="External"/><Relationship Id="rId4" Type="http://schemas.openxmlformats.org/officeDocument/2006/relationships/hyperlink" Target="mailto:michael.chavuraya@firstcapitalbank.co.zw"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82C5D-1718-4BE8-8246-8F9816C3096E}">
  <dimension ref="A1:S72"/>
  <sheetViews>
    <sheetView zoomScaleNormal="100" workbookViewId="0">
      <pane xSplit="1" ySplit="2" topLeftCell="B3" activePane="bottomRight" state="frozen"/>
      <selection pane="bottomRight" activeCell="M24" sqref="M24"/>
      <selection pane="bottomLeft" activeCell="H37" sqref="H37"/>
      <selection pane="topRight" activeCell="H37" sqref="H37"/>
    </sheetView>
  </sheetViews>
  <sheetFormatPr defaultRowHeight="12.75"/>
  <cols>
    <col min="1" max="1" width="16.140625" bestFit="1" customWidth="1"/>
    <col min="2" max="3" width="6.28515625" bestFit="1" customWidth="1"/>
    <col min="4" max="4" width="9.5703125" bestFit="1" customWidth="1"/>
    <col min="5" max="5" width="10" customWidth="1"/>
    <col min="6" max="6" width="9.5703125" customWidth="1"/>
    <col min="7" max="7" width="12" customWidth="1"/>
    <col min="8" max="8" width="10.7109375" customWidth="1"/>
    <col min="9" max="9" width="10" customWidth="1"/>
    <col min="10" max="10" width="9.85546875" customWidth="1"/>
    <col min="11" max="11" width="11" bestFit="1" customWidth="1"/>
  </cols>
  <sheetData>
    <row r="1" spans="1:11" ht="13.5" thickBot="1">
      <c r="A1" s="543">
        <f>+Date!K12</f>
        <v>46134</v>
      </c>
    </row>
    <row r="2" spans="1:11" ht="13.5" thickBot="1">
      <c r="A2" s="266" t="s">
        <v>0</v>
      </c>
      <c r="B2" s="267" t="s">
        <v>1</v>
      </c>
      <c r="C2" s="268" t="s">
        <v>2</v>
      </c>
      <c r="D2" s="269" t="s">
        <v>3</v>
      </c>
      <c r="E2" s="269" t="s">
        <v>4</v>
      </c>
      <c r="F2" s="269" t="s">
        <v>5</v>
      </c>
      <c r="G2" s="269" t="s">
        <v>6</v>
      </c>
      <c r="H2" s="269" t="s">
        <v>7</v>
      </c>
      <c r="I2" s="269" t="s">
        <v>8</v>
      </c>
      <c r="J2" s="269" t="s">
        <v>9</v>
      </c>
    </row>
    <row r="3" spans="1:11" ht="13.5" thickBot="1">
      <c r="A3" s="270" t="s">
        <v>10</v>
      </c>
      <c r="B3" s="271" t="s">
        <v>11</v>
      </c>
      <c r="C3" s="271" t="s">
        <v>12</v>
      </c>
      <c r="D3" s="272">
        <f>'working ZWG'!D34</f>
        <v>1.175</v>
      </c>
      <c r="E3" s="272">
        <f>'External Rates'!J20</f>
        <v>1.1163000000000001</v>
      </c>
      <c r="F3" s="272">
        <f>'External Rates'!K20</f>
        <v>1.2338</v>
      </c>
      <c r="G3" s="272">
        <f>E3</f>
        <v>1.1163000000000001</v>
      </c>
      <c r="H3" s="272">
        <f>F3</f>
        <v>1.2338</v>
      </c>
      <c r="I3" s="272">
        <f>D3*0.9975</f>
        <v>1.1720625</v>
      </c>
      <c r="J3" s="272">
        <f>D3*1.0025</f>
        <v>1.1779375000000001</v>
      </c>
    </row>
    <row r="4" spans="1:11" ht="13.5" thickBot="1">
      <c r="A4" s="270" t="s">
        <v>13</v>
      </c>
      <c r="B4" s="271" t="s">
        <v>11</v>
      </c>
      <c r="C4" s="271" t="s">
        <v>12</v>
      </c>
      <c r="D4" s="272">
        <f>D3</f>
        <v>1.175</v>
      </c>
      <c r="E4" s="272">
        <f>E3</f>
        <v>1.1163000000000001</v>
      </c>
      <c r="F4" s="272">
        <f>F3</f>
        <v>1.2338</v>
      </c>
      <c r="G4" s="272">
        <f t="shared" ref="G4:H42" si="0">E4</f>
        <v>1.1163000000000001</v>
      </c>
      <c r="H4" s="272">
        <f t="shared" si="0"/>
        <v>1.2338</v>
      </c>
      <c r="I4" s="272">
        <f t="shared" ref="I4:I42" si="1">D4*0.9975</f>
        <v>1.1720625</v>
      </c>
      <c r="J4" s="272">
        <f t="shared" ref="J4:J42" si="2">D4*1.0025</f>
        <v>1.1779375000000001</v>
      </c>
    </row>
    <row r="5" spans="1:11" ht="13.5" thickBot="1">
      <c r="A5" s="270" t="s">
        <v>10</v>
      </c>
      <c r="B5" s="271" t="s">
        <v>14</v>
      </c>
      <c r="C5" s="271" t="s">
        <v>12</v>
      </c>
      <c r="D5" s="272">
        <f>Date!D12</f>
        <v>1.3520000000000001</v>
      </c>
      <c r="E5" s="272">
        <f>'External Rates'!J19</f>
        <v>1.2844</v>
      </c>
      <c r="F5" s="272">
        <f>'External Rates'!K19</f>
        <v>1.4196</v>
      </c>
      <c r="G5" s="272">
        <f t="shared" si="0"/>
        <v>1.2844</v>
      </c>
      <c r="H5" s="272">
        <f t="shared" si="0"/>
        <v>1.4196</v>
      </c>
      <c r="I5" s="272">
        <f t="shared" si="1"/>
        <v>1.3486200000000002</v>
      </c>
      <c r="J5" s="272">
        <f t="shared" si="2"/>
        <v>1.35538</v>
      </c>
    </row>
    <row r="6" spans="1:11" ht="13.5" thickBot="1">
      <c r="A6" s="270" t="s">
        <v>13</v>
      </c>
      <c r="B6" s="271" t="s">
        <v>14</v>
      </c>
      <c r="C6" s="271" t="s">
        <v>12</v>
      </c>
      <c r="D6" s="272">
        <f>D5</f>
        <v>1.3520000000000001</v>
      </c>
      <c r="E6" s="272">
        <f>E5</f>
        <v>1.2844</v>
      </c>
      <c r="F6" s="272">
        <f>F5</f>
        <v>1.4196</v>
      </c>
      <c r="G6" s="272">
        <f t="shared" si="0"/>
        <v>1.2844</v>
      </c>
      <c r="H6" s="272">
        <f t="shared" si="0"/>
        <v>1.4196</v>
      </c>
      <c r="I6" s="272">
        <f t="shared" si="1"/>
        <v>1.3486200000000002</v>
      </c>
      <c r="J6" s="272">
        <f t="shared" si="2"/>
        <v>1.35538</v>
      </c>
    </row>
    <row r="7" spans="1:11" ht="13.5" thickBot="1">
      <c r="A7" s="270" t="s">
        <v>10</v>
      </c>
      <c r="B7" s="271" t="s">
        <v>15</v>
      </c>
      <c r="C7" s="271" t="s">
        <v>12</v>
      </c>
      <c r="D7" s="272">
        <f>'working ZWG'!D25</f>
        <v>7.46E-2</v>
      </c>
      <c r="E7" s="272">
        <f>'External Rates'!J14</f>
        <v>7.0900000000000005E-2</v>
      </c>
      <c r="F7" s="272">
        <f>'External Rates'!K14</f>
        <v>7.8299999999999995E-2</v>
      </c>
      <c r="G7" s="272">
        <f t="shared" si="0"/>
        <v>7.0900000000000005E-2</v>
      </c>
      <c r="H7" s="272">
        <f t="shared" si="0"/>
        <v>7.8299999999999995E-2</v>
      </c>
      <c r="I7" s="272">
        <f t="shared" si="1"/>
        <v>7.4413500000000007E-2</v>
      </c>
      <c r="J7" s="272">
        <f t="shared" si="2"/>
        <v>7.4786499999999992E-2</v>
      </c>
    </row>
    <row r="8" spans="1:11" ht="13.5" thickBot="1">
      <c r="A8" s="270" t="s">
        <v>13</v>
      </c>
      <c r="B8" s="271" t="s">
        <v>15</v>
      </c>
      <c r="C8" s="271" t="s">
        <v>12</v>
      </c>
      <c r="D8" s="272">
        <f>D7</f>
        <v>7.46E-2</v>
      </c>
      <c r="E8" s="272">
        <f>E7</f>
        <v>7.0900000000000005E-2</v>
      </c>
      <c r="F8" s="272">
        <f>F7</f>
        <v>7.8299999999999995E-2</v>
      </c>
      <c r="G8" s="272">
        <f t="shared" si="0"/>
        <v>7.0900000000000005E-2</v>
      </c>
      <c r="H8" s="272">
        <f t="shared" si="0"/>
        <v>7.8299999999999995E-2</v>
      </c>
      <c r="I8" s="272">
        <f t="shared" si="1"/>
        <v>7.4413500000000007E-2</v>
      </c>
      <c r="J8" s="272">
        <f t="shared" si="2"/>
        <v>7.4786499999999992E-2</v>
      </c>
      <c r="K8" s="245"/>
    </row>
    <row r="9" spans="1:11" ht="13.5" thickBot="1">
      <c r="A9" s="270" t="s">
        <v>10</v>
      </c>
      <c r="B9" s="271" t="s">
        <v>12</v>
      </c>
      <c r="C9" s="271" t="s">
        <v>16</v>
      </c>
      <c r="D9" s="272">
        <f>'working ZWG'!D30</f>
        <v>16.440550000000002</v>
      </c>
      <c r="E9" s="272">
        <f>'External Rates'!J17</f>
        <v>15.618499999999999</v>
      </c>
      <c r="F9" s="272">
        <f>'External Rates'!K17</f>
        <v>17.262599999999999</v>
      </c>
      <c r="G9" s="272">
        <f t="shared" si="0"/>
        <v>15.618499999999999</v>
      </c>
      <c r="H9" s="272">
        <f t="shared" si="0"/>
        <v>17.262599999999999</v>
      </c>
      <c r="I9" s="272">
        <f t="shared" si="1"/>
        <v>16.399448625000002</v>
      </c>
      <c r="J9" s="272">
        <f t="shared" si="2"/>
        <v>16.481651375000002</v>
      </c>
      <c r="K9" s="245"/>
    </row>
    <row r="10" spans="1:11" ht="13.5" thickBot="1">
      <c r="A10" s="270" t="s">
        <v>13</v>
      </c>
      <c r="B10" s="271" t="s">
        <v>12</v>
      </c>
      <c r="C10" s="271" t="s">
        <v>16</v>
      </c>
      <c r="D10" s="272">
        <f>D9</f>
        <v>16.440550000000002</v>
      </c>
      <c r="E10" s="272">
        <f>E9</f>
        <v>15.618499999999999</v>
      </c>
      <c r="F10" s="272">
        <f>F9</f>
        <v>17.262599999999999</v>
      </c>
      <c r="G10" s="272">
        <f t="shared" si="0"/>
        <v>15.618499999999999</v>
      </c>
      <c r="H10" s="272">
        <f t="shared" si="0"/>
        <v>17.262599999999999</v>
      </c>
      <c r="I10" s="272">
        <f t="shared" si="1"/>
        <v>16.399448625000002</v>
      </c>
      <c r="J10" s="272">
        <f t="shared" si="2"/>
        <v>16.481651375000002</v>
      </c>
    </row>
    <row r="11" spans="1:11" ht="13.5" thickBot="1">
      <c r="A11" s="270" t="s">
        <v>10</v>
      </c>
      <c r="B11" s="271" t="s">
        <v>11</v>
      </c>
      <c r="C11" s="271" t="s">
        <v>14</v>
      </c>
      <c r="D11" s="272">
        <f>'working ZWG'!D45</f>
        <v>0.86909999999999998</v>
      </c>
      <c r="E11" s="272">
        <f>'External Rates'!P19</f>
        <v>0.82564499999999996</v>
      </c>
      <c r="F11" s="272">
        <f>'External Rates'!Q19</f>
        <v>0.91255500000000001</v>
      </c>
      <c r="G11" s="272">
        <f t="shared" si="0"/>
        <v>0.82564499999999996</v>
      </c>
      <c r="H11" s="272">
        <f t="shared" si="0"/>
        <v>0.91255500000000001</v>
      </c>
      <c r="I11" s="272">
        <f t="shared" si="1"/>
        <v>0.86692725000000004</v>
      </c>
      <c r="J11" s="272">
        <f t="shared" si="2"/>
        <v>0.87127274999999993</v>
      </c>
    </row>
    <row r="12" spans="1:11" ht="13.5" thickBot="1">
      <c r="A12" s="270" t="s">
        <v>13</v>
      </c>
      <c r="B12" s="271" t="s">
        <v>11</v>
      </c>
      <c r="C12" s="271" t="s">
        <v>14</v>
      </c>
      <c r="D12" s="272">
        <f>D11</f>
        <v>0.86909999999999998</v>
      </c>
      <c r="E12" s="272">
        <f>E11</f>
        <v>0.82564499999999996</v>
      </c>
      <c r="F12" s="272">
        <f>F11</f>
        <v>0.91255500000000001</v>
      </c>
      <c r="G12" s="272">
        <f t="shared" si="0"/>
        <v>0.82564499999999996</v>
      </c>
      <c r="H12" s="272">
        <f t="shared" si="0"/>
        <v>0.91255500000000001</v>
      </c>
      <c r="I12" s="272">
        <f t="shared" si="1"/>
        <v>0.86692725000000004</v>
      </c>
      <c r="J12" s="272">
        <f t="shared" si="2"/>
        <v>0.87127274999999993</v>
      </c>
    </row>
    <row r="13" spans="1:11" ht="13.5" thickBot="1">
      <c r="A13" s="270" t="s">
        <v>10</v>
      </c>
      <c r="B13" s="271" t="s">
        <v>11</v>
      </c>
      <c r="C13" s="271" t="s">
        <v>15</v>
      </c>
      <c r="D13" s="272">
        <f>'working ZWG'!D46</f>
        <v>15.75067</v>
      </c>
      <c r="E13" s="272">
        <f>'External Rates'!P14</f>
        <v>14.963136499999999</v>
      </c>
      <c r="F13" s="272">
        <f>'External Rates'!Q14</f>
        <v>16.538203500000002</v>
      </c>
      <c r="G13" s="272">
        <f t="shared" si="0"/>
        <v>14.963136499999999</v>
      </c>
      <c r="H13" s="272">
        <f t="shared" si="0"/>
        <v>16.538203500000002</v>
      </c>
      <c r="I13" s="272">
        <f t="shared" si="1"/>
        <v>15.711293325</v>
      </c>
      <c r="J13" s="272">
        <f t="shared" si="2"/>
        <v>15.790046674999999</v>
      </c>
    </row>
    <row r="14" spans="1:11" ht="13.5" thickBot="1">
      <c r="A14" s="270" t="s">
        <v>13</v>
      </c>
      <c r="B14" s="271" t="s">
        <v>11</v>
      </c>
      <c r="C14" s="271" t="s">
        <v>15</v>
      </c>
      <c r="D14" s="272">
        <f>D13</f>
        <v>15.75067</v>
      </c>
      <c r="E14" s="272">
        <f>E13</f>
        <v>14.963136499999999</v>
      </c>
      <c r="F14" s="272">
        <f>F13</f>
        <v>16.538203500000002</v>
      </c>
      <c r="G14" s="272">
        <f t="shared" si="0"/>
        <v>14.963136499999999</v>
      </c>
      <c r="H14" s="272">
        <f t="shared" si="0"/>
        <v>16.538203500000002</v>
      </c>
      <c r="I14" s="272">
        <f t="shared" si="1"/>
        <v>15.711293325</v>
      </c>
      <c r="J14" s="272">
        <f t="shared" si="2"/>
        <v>15.790046674999999</v>
      </c>
    </row>
    <row r="15" spans="1:11" ht="13.5" thickBot="1">
      <c r="A15" s="270" t="s">
        <v>10</v>
      </c>
      <c r="B15" s="271" t="s">
        <v>11</v>
      </c>
      <c r="C15" s="271" t="s">
        <v>16</v>
      </c>
      <c r="D15" s="272">
        <f>'working ZWG'!D47</f>
        <v>19.317599999999999</v>
      </c>
      <c r="E15" s="272">
        <f>'External Rates'!P17</f>
        <v>18.351719999999997</v>
      </c>
      <c r="F15" s="272">
        <f>'External Rates'!Q17</f>
        <v>20.283480000000001</v>
      </c>
      <c r="G15" s="272">
        <f t="shared" si="0"/>
        <v>18.351719999999997</v>
      </c>
      <c r="H15" s="272">
        <f t="shared" si="0"/>
        <v>20.283480000000001</v>
      </c>
      <c r="I15" s="272">
        <f t="shared" si="1"/>
        <v>19.269306</v>
      </c>
      <c r="J15" s="272">
        <f t="shared" si="2"/>
        <v>19.365893999999997</v>
      </c>
    </row>
    <row r="16" spans="1:11" ht="13.5" thickBot="1">
      <c r="A16" s="270" t="s">
        <v>13</v>
      </c>
      <c r="B16" s="271" t="s">
        <v>11</v>
      </c>
      <c r="C16" s="271" t="s">
        <v>16</v>
      </c>
      <c r="D16" s="272">
        <f>D15</f>
        <v>19.317599999999999</v>
      </c>
      <c r="E16" s="272">
        <f>E15</f>
        <v>18.351719999999997</v>
      </c>
      <c r="F16" s="272">
        <f>F15</f>
        <v>20.283480000000001</v>
      </c>
      <c r="G16" s="272">
        <f t="shared" si="0"/>
        <v>18.351719999999997</v>
      </c>
      <c r="H16" s="272">
        <f t="shared" si="0"/>
        <v>20.283480000000001</v>
      </c>
      <c r="I16" s="272">
        <f t="shared" si="1"/>
        <v>19.269306</v>
      </c>
      <c r="J16" s="272">
        <f t="shared" si="2"/>
        <v>19.365893999999997</v>
      </c>
    </row>
    <row r="17" spans="1:19" ht="13.5" thickBot="1">
      <c r="A17" s="270" t="s">
        <v>10</v>
      </c>
      <c r="B17" s="271" t="s">
        <v>14</v>
      </c>
      <c r="C17" s="271" t="s">
        <v>15</v>
      </c>
      <c r="D17" s="272">
        <f>'working ZWG'!D48</f>
        <v>18.123324</v>
      </c>
      <c r="E17" s="272">
        <f>'External Rates'!M14</f>
        <v>17.217157799999999</v>
      </c>
      <c r="F17" s="272">
        <f>'External Rates'!N14</f>
        <v>19.029490200000001</v>
      </c>
      <c r="G17" s="272">
        <f t="shared" si="0"/>
        <v>17.217157799999999</v>
      </c>
      <c r="H17" s="272">
        <f t="shared" si="0"/>
        <v>19.029490200000001</v>
      </c>
      <c r="I17" s="272">
        <f>D17*0.9975</f>
        <v>18.078015690000001</v>
      </c>
      <c r="J17" s="272">
        <f t="shared" si="2"/>
        <v>18.16863231</v>
      </c>
    </row>
    <row r="18" spans="1:19" ht="13.5" thickBot="1">
      <c r="A18" s="270" t="s">
        <v>13</v>
      </c>
      <c r="B18" s="271" t="s">
        <v>14</v>
      </c>
      <c r="C18" s="271" t="s">
        <v>15</v>
      </c>
      <c r="D18" s="272">
        <f>D17</f>
        <v>18.123324</v>
      </c>
      <c r="E18" s="272">
        <f>E17</f>
        <v>17.217157799999999</v>
      </c>
      <c r="F18" s="272">
        <f>F17</f>
        <v>19.029490200000001</v>
      </c>
      <c r="G18" s="272">
        <f t="shared" si="0"/>
        <v>17.217157799999999</v>
      </c>
      <c r="H18" s="272">
        <f t="shared" si="0"/>
        <v>19.029490200000001</v>
      </c>
      <c r="I18" s="272">
        <f t="shared" si="1"/>
        <v>18.078015690000001</v>
      </c>
      <c r="J18" s="272">
        <f t="shared" si="2"/>
        <v>18.16863231</v>
      </c>
    </row>
    <row r="19" spans="1:19" ht="13.5" thickBot="1">
      <c r="A19" s="270" t="s">
        <v>10</v>
      </c>
      <c r="B19" s="271" t="s">
        <v>14</v>
      </c>
      <c r="C19" s="271" t="s">
        <v>16</v>
      </c>
      <c r="D19" s="272">
        <f>'working ZWG'!D49</f>
        <v>22.227599999999999</v>
      </c>
      <c r="E19" s="272">
        <f>'External Rates'!M17</f>
        <v>21.116219999999998</v>
      </c>
      <c r="F19" s="272">
        <f>'External Rates'!N17</f>
        <v>23.338979999999999</v>
      </c>
      <c r="G19" s="272">
        <f t="shared" si="0"/>
        <v>21.116219999999998</v>
      </c>
      <c r="H19" s="272">
        <f t="shared" si="0"/>
        <v>23.338979999999999</v>
      </c>
      <c r="I19" s="272">
        <f t="shared" si="1"/>
        <v>22.172031</v>
      </c>
      <c r="J19" s="272">
        <f t="shared" si="2"/>
        <v>22.283168999999997</v>
      </c>
    </row>
    <row r="20" spans="1:19" ht="13.5" thickBot="1">
      <c r="A20" s="270" t="s">
        <v>13</v>
      </c>
      <c r="B20" s="271" t="s">
        <v>14</v>
      </c>
      <c r="C20" s="271" t="s">
        <v>16</v>
      </c>
      <c r="D20" s="272">
        <f>D19</f>
        <v>22.227599999999999</v>
      </c>
      <c r="E20" s="272">
        <f>E19</f>
        <v>21.116219999999998</v>
      </c>
      <c r="F20" s="272">
        <f>F19</f>
        <v>23.338979999999999</v>
      </c>
      <c r="G20" s="272">
        <f t="shared" si="0"/>
        <v>21.116219999999998</v>
      </c>
      <c r="H20" s="272">
        <f t="shared" si="0"/>
        <v>23.338979999999999</v>
      </c>
      <c r="I20" s="272">
        <f t="shared" si="1"/>
        <v>22.172031</v>
      </c>
      <c r="J20" s="272">
        <f t="shared" si="2"/>
        <v>22.283168999999997</v>
      </c>
    </row>
    <row r="21" spans="1:19" ht="13.5" thickBot="1">
      <c r="A21" s="270" t="s">
        <v>10</v>
      </c>
      <c r="B21" s="271" t="s">
        <v>15</v>
      </c>
      <c r="C21" s="271" t="s">
        <v>16</v>
      </c>
      <c r="D21" s="272">
        <f>'working ZWG'!D50</f>
        <v>1.2264999999999999</v>
      </c>
      <c r="E21" s="272">
        <f>D21*(1-0.05)</f>
        <v>1.1651749999999998</v>
      </c>
      <c r="F21" s="272">
        <f>D21*(1+0.05)</f>
        <v>1.287825</v>
      </c>
      <c r="G21" s="272">
        <f t="shared" si="0"/>
        <v>1.1651749999999998</v>
      </c>
      <c r="H21" s="272">
        <f t="shared" si="0"/>
        <v>1.287825</v>
      </c>
      <c r="I21" s="272">
        <f t="shared" si="1"/>
        <v>1.2234337500000001</v>
      </c>
      <c r="J21" s="272">
        <f t="shared" si="2"/>
        <v>1.2295662499999997</v>
      </c>
    </row>
    <row r="22" spans="1:19" ht="13.5" thickBot="1">
      <c r="A22" s="270" t="s">
        <v>13</v>
      </c>
      <c r="B22" s="271" t="s">
        <v>15</v>
      </c>
      <c r="C22" s="271" t="s">
        <v>16</v>
      </c>
      <c r="D22" s="272">
        <f>D21</f>
        <v>1.2264999999999999</v>
      </c>
      <c r="E22" s="272">
        <f>E21</f>
        <v>1.1651749999999998</v>
      </c>
      <c r="F22" s="272">
        <f>F21</f>
        <v>1.287825</v>
      </c>
      <c r="G22" s="272">
        <f t="shared" si="0"/>
        <v>1.1651749999999998</v>
      </c>
      <c r="H22" s="272">
        <f t="shared" si="0"/>
        <v>1.287825</v>
      </c>
      <c r="I22" s="272">
        <f t="shared" si="1"/>
        <v>1.2234337500000001</v>
      </c>
      <c r="J22" s="272">
        <f t="shared" si="2"/>
        <v>1.2295662499999997</v>
      </c>
    </row>
    <row r="23" spans="1:19" ht="13.5" thickBot="1">
      <c r="A23" s="270" t="s">
        <v>10</v>
      </c>
      <c r="B23" s="271" t="s">
        <v>17</v>
      </c>
      <c r="C23" s="271" t="s">
        <v>12</v>
      </c>
      <c r="D23" s="272">
        <f>'working ZWG'!D24</f>
        <v>0.71679999999999999</v>
      </c>
      <c r="E23" s="272">
        <f>'External Rates'!J13</f>
        <v>0.68100000000000005</v>
      </c>
      <c r="F23" s="272">
        <f>'External Rates'!K13</f>
        <v>0.75260000000000005</v>
      </c>
      <c r="G23" s="272">
        <f t="shared" si="0"/>
        <v>0.68100000000000005</v>
      </c>
      <c r="H23" s="272">
        <f t="shared" si="0"/>
        <v>0.75260000000000005</v>
      </c>
      <c r="I23" s="272">
        <f t="shared" si="1"/>
        <v>0.71500799999999998</v>
      </c>
      <c r="J23" s="272">
        <f t="shared" si="2"/>
        <v>0.71859200000000001</v>
      </c>
    </row>
    <row r="24" spans="1:19" ht="13.5" thickBot="1">
      <c r="A24" s="270" t="s">
        <v>13</v>
      </c>
      <c r="B24" s="271" t="s">
        <v>17</v>
      </c>
      <c r="C24" s="271" t="s">
        <v>12</v>
      </c>
      <c r="D24" s="272">
        <f>D23</f>
        <v>0.71679999999999999</v>
      </c>
      <c r="E24" s="272">
        <f>E23</f>
        <v>0.68100000000000005</v>
      </c>
      <c r="F24" s="272">
        <f>F23</f>
        <v>0.75260000000000005</v>
      </c>
      <c r="G24" s="272">
        <f t="shared" si="0"/>
        <v>0.68100000000000005</v>
      </c>
      <c r="H24" s="272">
        <f t="shared" si="0"/>
        <v>0.75260000000000005</v>
      </c>
      <c r="I24" s="272">
        <f t="shared" si="1"/>
        <v>0.71500799999999998</v>
      </c>
      <c r="J24" s="272">
        <f t="shared" si="2"/>
        <v>0.71859200000000001</v>
      </c>
      <c r="R24" s="431"/>
      <c r="S24" s="431"/>
    </row>
    <row r="25" spans="1:19" ht="13.5" thickBot="1">
      <c r="A25" s="270" t="s">
        <v>10</v>
      </c>
      <c r="B25" s="271" t="s">
        <v>12</v>
      </c>
      <c r="C25" s="271" t="s">
        <v>18</v>
      </c>
      <c r="D25" s="272">
        <f>'working ZWG'!D26</f>
        <v>1.36575</v>
      </c>
      <c r="E25" s="272">
        <f>'External Rates'!J15</f>
        <v>1.2975000000000001</v>
      </c>
      <c r="F25" s="272">
        <f>'External Rates'!K15</f>
        <v>1.4339999999999999</v>
      </c>
      <c r="G25" s="272">
        <f t="shared" si="0"/>
        <v>1.2975000000000001</v>
      </c>
      <c r="H25" s="272">
        <f t="shared" si="0"/>
        <v>1.4339999999999999</v>
      </c>
      <c r="I25" s="272">
        <f t="shared" si="1"/>
        <v>1.3623356250000001</v>
      </c>
      <c r="J25" s="272">
        <f t="shared" si="2"/>
        <v>1.369164375</v>
      </c>
    </row>
    <row r="26" spans="1:19" ht="13.5" thickBot="1">
      <c r="A26" s="270" t="s">
        <v>13</v>
      </c>
      <c r="B26" s="271" t="s">
        <v>12</v>
      </c>
      <c r="C26" s="271" t="s">
        <v>18</v>
      </c>
      <c r="D26" s="272">
        <f>D25</f>
        <v>1.36575</v>
      </c>
      <c r="E26" s="272">
        <f>E25</f>
        <v>1.2975000000000001</v>
      </c>
      <c r="F26" s="272">
        <f>F25</f>
        <v>1.4339999999999999</v>
      </c>
      <c r="G26" s="272">
        <f t="shared" si="0"/>
        <v>1.2975000000000001</v>
      </c>
      <c r="H26" s="272">
        <f t="shared" si="0"/>
        <v>1.4339999999999999</v>
      </c>
      <c r="I26" s="272">
        <f t="shared" si="1"/>
        <v>1.3623356250000001</v>
      </c>
      <c r="J26" s="272">
        <f t="shared" si="2"/>
        <v>1.369164375</v>
      </c>
    </row>
    <row r="27" spans="1:19" ht="13.5" thickBot="1">
      <c r="A27" s="270" t="s">
        <v>10</v>
      </c>
      <c r="B27" s="271" t="s">
        <v>12</v>
      </c>
      <c r="C27" s="271" t="s">
        <v>19</v>
      </c>
      <c r="D27" s="272">
        <f>'working ZWG'!D32</f>
        <v>0.77985000000000004</v>
      </c>
      <c r="E27" s="272">
        <f>'External Rates'!J18</f>
        <v>0.7409</v>
      </c>
      <c r="F27" s="272">
        <f>'External Rates'!K18</f>
        <v>0.81879999999999997</v>
      </c>
      <c r="G27" s="272">
        <f t="shared" si="0"/>
        <v>0.7409</v>
      </c>
      <c r="H27" s="272">
        <f t="shared" si="0"/>
        <v>0.81879999999999997</v>
      </c>
      <c r="I27" s="272">
        <f t="shared" si="1"/>
        <v>0.77790037500000009</v>
      </c>
      <c r="J27" s="272">
        <f t="shared" si="2"/>
        <v>0.781799625</v>
      </c>
    </row>
    <row r="28" spans="1:19" ht="13.5" thickBot="1">
      <c r="A28" s="270" t="s">
        <v>13</v>
      </c>
      <c r="B28" s="271" t="s">
        <v>12</v>
      </c>
      <c r="C28" s="271" t="s">
        <v>19</v>
      </c>
      <c r="D28" s="272">
        <f>D27</f>
        <v>0.77985000000000004</v>
      </c>
      <c r="E28" s="272">
        <f>E27</f>
        <v>0.7409</v>
      </c>
      <c r="F28" s="272">
        <f>F27</f>
        <v>0.81879999999999997</v>
      </c>
      <c r="G28" s="272">
        <f>E28</f>
        <v>0.7409</v>
      </c>
      <c r="H28" s="272">
        <f t="shared" si="0"/>
        <v>0.81879999999999997</v>
      </c>
      <c r="I28" s="272">
        <f t="shared" si="1"/>
        <v>0.77790037500000009</v>
      </c>
      <c r="J28" s="272">
        <f t="shared" si="2"/>
        <v>0.781799625</v>
      </c>
    </row>
    <row r="29" spans="1:19" ht="13.5" thickBot="1">
      <c r="A29" s="270" t="s">
        <v>10</v>
      </c>
      <c r="B29" s="271" t="s">
        <v>12</v>
      </c>
      <c r="C29" s="271" t="s">
        <v>20</v>
      </c>
      <c r="D29" s="272">
        <f>'working ZWG'!D41</f>
        <v>6.8223000000000003</v>
      </c>
      <c r="E29" s="272">
        <f>1/'Revaluation Rates'!H43</f>
        <v>6.481185</v>
      </c>
      <c r="F29" s="272">
        <f>1/'Revaluation Rates'!G43</f>
        <v>7.1634150000000005</v>
      </c>
      <c r="G29" s="272">
        <f>E29</f>
        <v>6.481185</v>
      </c>
      <c r="H29" s="272">
        <f t="shared" si="0"/>
        <v>7.1634150000000005</v>
      </c>
      <c r="I29" s="272">
        <f t="shared" si="1"/>
        <v>6.8052442500000003</v>
      </c>
      <c r="J29" s="272">
        <f t="shared" si="2"/>
        <v>6.8393557500000002</v>
      </c>
    </row>
    <row r="30" spans="1:19" ht="13.5" thickBot="1">
      <c r="A30" s="270" t="s">
        <v>13</v>
      </c>
      <c r="B30" s="271" t="s">
        <v>12</v>
      </c>
      <c r="C30" s="271" t="s">
        <v>20</v>
      </c>
      <c r="D30" s="272">
        <f>D29</f>
        <v>6.8223000000000003</v>
      </c>
      <c r="E30" s="272">
        <f>E29</f>
        <v>6.481185</v>
      </c>
      <c r="F30" s="272">
        <f>F29</f>
        <v>7.1634150000000005</v>
      </c>
      <c r="G30" s="272">
        <f>E30</f>
        <v>6.481185</v>
      </c>
      <c r="H30" s="272">
        <f t="shared" si="0"/>
        <v>7.1634150000000005</v>
      </c>
      <c r="I30" s="272">
        <f t="shared" si="1"/>
        <v>6.8052442500000003</v>
      </c>
      <c r="J30" s="272">
        <f t="shared" si="2"/>
        <v>6.8393557500000002</v>
      </c>
    </row>
    <row r="31" spans="1:19" ht="13.5" thickBot="1">
      <c r="A31" s="270" t="s">
        <v>10</v>
      </c>
      <c r="B31" s="271" t="s">
        <v>12</v>
      </c>
      <c r="C31" s="271" t="s">
        <v>21</v>
      </c>
      <c r="D31" s="272">
        <f>'working ZWG'!D42</f>
        <v>93.83</v>
      </c>
      <c r="E31" s="272">
        <f>1/'Revaluation Rates'!H44</f>
        <v>89.138499999999993</v>
      </c>
      <c r="F31" s="272">
        <f>1/'Revaluation Rates'!G44</f>
        <v>98.521500000000003</v>
      </c>
      <c r="G31" s="272">
        <f t="shared" si="0"/>
        <v>89.138499999999993</v>
      </c>
      <c r="H31" s="272">
        <f t="shared" si="0"/>
        <v>98.521500000000003</v>
      </c>
      <c r="I31" s="272">
        <f t="shared" si="1"/>
        <v>93.595425000000006</v>
      </c>
      <c r="J31" s="272">
        <f t="shared" si="2"/>
        <v>94.064574999999991</v>
      </c>
    </row>
    <row r="32" spans="1:19" ht="13.5" thickBot="1">
      <c r="A32" s="270" t="s">
        <v>13</v>
      </c>
      <c r="B32" s="271" t="s">
        <v>12</v>
      </c>
      <c r="C32" s="271" t="s">
        <v>21</v>
      </c>
      <c r="D32" s="272">
        <f>D31</f>
        <v>93.83</v>
      </c>
      <c r="E32" s="272">
        <f>E31</f>
        <v>89.138499999999993</v>
      </c>
      <c r="F32" s="272">
        <f>F31</f>
        <v>98.521500000000003</v>
      </c>
      <c r="G32" s="272">
        <f t="shared" si="0"/>
        <v>89.138499999999993</v>
      </c>
      <c r="H32" s="272">
        <f t="shared" si="0"/>
        <v>98.521500000000003</v>
      </c>
      <c r="I32" s="272">
        <f t="shared" si="1"/>
        <v>93.595425000000006</v>
      </c>
      <c r="J32" s="272">
        <f t="shared" si="2"/>
        <v>94.064574999999991</v>
      </c>
    </row>
    <row r="33" spans="1:14" ht="13.5" thickBot="1">
      <c r="A33" s="270" t="s">
        <v>10</v>
      </c>
      <c r="B33" s="271" t="s">
        <v>12</v>
      </c>
      <c r="C33" s="271" t="s">
        <v>22</v>
      </c>
      <c r="D33" s="272">
        <f>'working ZWG'!D28</f>
        <v>159.22499999999999</v>
      </c>
      <c r="E33" s="272">
        <f>'External Rates'!J16</f>
        <v>151.26</v>
      </c>
      <c r="F33" s="272">
        <f>'External Rates'!K16</f>
        <v>167.19</v>
      </c>
      <c r="G33" s="272">
        <f t="shared" si="0"/>
        <v>151.26</v>
      </c>
      <c r="H33" s="272">
        <f t="shared" si="0"/>
        <v>167.19</v>
      </c>
      <c r="I33" s="272">
        <f t="shared" si="1"/>
        <v>158.82693750000001</v>
      </c>
      <c r="J33" s="272">
        <f t="shared" si="2"/>
        <v>159.62306249999997</v>
      </c>
    </row>
    <row r="34" spans="1:14" ht="13.5" thickBot="1">
      <c r="A34" s="270" t="s">
        <v>13</v>
      </c>
      <c r="B34" s="271" t="s">
        <v>12</v>
      </c>
      <c r="C34" s="271" t="s">
        <v>22</v>
      </c>
      <c r="D34" s="272">
        <f>D33</f>
        <v>159.22499999999999</v>
      </c>
      <c r="E34" s="272">
        <f>E33</f>
        <v>151.26</v>
      </c>
      <c r="F34" s="272">
        <f>F33</f>
        <v>167.19</v>
      </c>
      <c r="G34" s="272">
        <f t="shared" si="0"/>
        <v>151.26</v>
      </c>
      <c r="H34" s="272">
        <f t="shared" si="0"/>
        <v>167.19</v>
      </c>
      <c r="I34" s="272">
        <f t="shared" si="1"/>
        <v>158.82693750000001</v>
      </c>
      <c r="J34" s="272">
        <f t="shared" si="2"/>
        <v>159.62306249999997</v>
      </c>
    </row>
    <row r="35" spans="1:14" ht="13.5" thickBot="1">
      <c r="A35" s="270" t="s">
        <v>10</v>
      </c>
      <c r="B35" s="271" t="s">
        <v>12</v>
      </c>
      <c r="C35" s="271" t="s">
        <v>23</v>
      </c>
      <c r="D35" s="272">
        <f>'working ZWG'!D35</f>
        <v>129.05000000000001</v>
      </c>
      <c r="E35" s="272">
        <f>1/'Revaluation Rates'!H37</f>
        <v>121.95225000000002</v>
      </c>
      <c r="F35" s="272">
        <f>1/'Revaluation Rates'!G37</f>
        <v>136.14775</v>
      </c>
      <c r="G35" s="272">
        <f t="shared" si="0"/>
        <v>121.95225000000002</v>
      </c>
      <c r="H35" s="272">
        <f t="shared" si="0"/>
        <v>136.14775</v>
      </c>
      <c r="I35" s="272">
        <f t="shared" si="1"/>
        <v>128.72737500000002</v>
      </c>
      <c r="J35" s="272">
        <f t="shared" si="2"/>
        <v>129.372625</v>
      </c>
    </row>
    <row r="36" spans="1:14" ht="13.5" thickBot="1">
      <c r="A36" s="270" t="s">
        <v>13</v>
      </c>
      <c r="B36" s="271" t="s">
        <v>12</v>
      </c>
      <c r="C36" s="271" t="s">
        <v>23</v>
      </c>
      <c r="D36" s="272">
        <f>D35</f>
        <v>129.05000000000001</v>
      </c>
      <c r="E36" s="272">
        <f>E35</f>
        <v>121.95225000000002</v>
      </c>
      <c r="F36" s="272">
        <f>F35</f>
        <v>136.14775</v>
      </c>
      <c r="G36" s="272">
        <f t="shared" si="0"/>
        <v>121.95225000000002</v>
      </c>
      <c r="H36" s="272">
        <f t="shared" si="0"/>
        <v>136.14775</v>
      </c>
      <c r="I36" s="272">
        <f t="shared" si="1"/>
        <v>128.72737500000002</v>
      </c>
      <c r="J36" s="272">
        <f t="shared" si="2"/>
        <v>129.372625</v>
      </c>
    </row>
    <row r="37" spans="1:14" ht="13.5" thickBot="1">
      <c r="A37" s="270" t="s">
        <v>10</v>
      </c>
      <c r="B37" s="271" t="s">
        <v>12</v>
      </c>
      <c r="C37" s="271" t="s">
        <v>24</v>
      </c>
      <c r="D37" s="272">
        <f>'working ZWG'!D37</f>
        <v>1733.67</v>
      </c>
      <c r="E37" s="272">
        <f>1/'Revaluation Rates'!H39</f>
        <v>1638.3181500000001</v>
      </c>
      <c r="F37" s="272">
        <f>1/'Revaluation Rates'!G39</f>
        <v>1829.0218499999996</v>
      </c>
      <c r="G37" s="272">
        <f t="shared" si="0"/>
        <v>1638.3181500000001</v>
      </c>
      <c r="H37" s="272">
        <f t="shared" si="0"/>
        <v>1829.0218499999996</v>
      </c>
      <c r="I37" s="272">
        <f t="shared" si="1"/>
        <v>1729.3358250000001</v>
      </c>
      <c r="J37" s="272">
        <f t="shared" si="2"/>
        <v>1738.004175</v>
      </c>
    </row>
    <row r="38" spans="1:14" ht="13.5" thickBot="1">
      <c r="A38" s="270" t="s">
        <v>13</v>
      </c>
      <c r="B38" s="271" t="s">
        <v>12</v>
      </c>
      <c r="C38" s="271" t="s">
        <v>24</v>
      </c>
      <c r="D38" s="272">
        <f>D37</f>
        <v>1733.67</v>
      </c>
      <c r="E38" s="272">
        <f>E37</f>
        <v>1638.3181500000001</v>
      </c>
      <c r="F38" s="272">
        <f>F37</f>
        <v>1829.0218499999996</v>
      </c>
      <c r="G38" s="272">
        <f t="shared" si="0"/>
        <v>1638.3181500000001</v>
      </c>
      <c r="H38" s="272">
        <f t="shared" si="0"/>
        <v>1829.0218499999996</v>
      </c>
      <c r="I38" s="272">
        <f t="shared" si="1"/>
        <v>1729.3358250000001</v>
      </c>
      <c r="J38" s="272">
        <f t="shared" si="2"/>
        <v>1738.004175</v>
      </c>
    </row>
    <row r="39" spans="1:14" ht="13.5" thickBot="1">
      <c r="A39" s="270" t="s">
        <v>10</v>
      </c>
      <c r="B39" s="271" t="s">
        <v>12</v>
      </c>
      <c r="C39" s="271" t="s">
        <v>25</v>
      </c>
      <c r="D39" s="272">
        <f>'working ZWG'!D31</f>
        <v>9.1606000000000005</v>
      </c>
      <c r="E39" s="272">
        <f>1/'Revaluation Rates'!H36</f>
        <v>8.6567670000000003</v>
      </c>
      <c r="F39" s="272">
        <f>1/'Revaluation Rates'!G36</f>
        <v>9.6186300000000013</v>
      </c>
      <c r="G39" s="272">
        <f t="shared" si="0"/>
        <v>8.6567670000000003</v>
      </c>
      <c r="H39" s="272">
        <f t="shared" si="0"/>
        <v>9.6186300000000013</v>
      </c>
      <c r="I39" s="272">
        <f t="shared" si="1"/>
        <v>9.1376985000000008</v>
      </c>
      <c r="J39" s="272">
        <f t="shared" si="2"/>
        <v>9.1835015000000002</v>
      </c>
    </row>
    <row r="40" spans="1:14" ht="13.5" thickBot="1">
      <c r="A40" s="270" t="s">
        <v>13</v>
      </c>
      <c r="B40" s="271" t="s">
        <v>12</v>
      </c>
      <c r="C40" s="271" t="s">
        <v>25</v>
      </c>
      <c r="D40" s="272">
        <f>D39</f>
        <v>9.1606000000000005</v>
      </c>
      <c r="E40" s="272">
        <f>E39</f>
        <v>8.6567670000000003</v>
      </c>
      <c r="F40" s="272">
        <f>F39</f>
        <v>9.6186300000000013</v>
      </c>
      <c r="G40" s="272">
        <f t="shared" si="0"/>
        <v>8.6567670000000003</v>
      </c>
      <c r="H40" s="272">
        <f t="shared" si="0"/>
        <v>9.6186300000000013</v>
      </c>
      <c r="I40" s="272">
        <f t="shared" si="1"/>
        <v>9.1376985000000008</v>
      </c>
      <c r="J40" s="272">
        <f t="shared" si="2"/>
        <v>9.1835015000000002</v>
      </c>
    </row>
    <row r="41" spans="1:14" ht="13.5" thickBot="1">
      <c r="A41" s="270" t="s">
        <v>10</v>
      </c>
      <c r="B41" s="271" t="s">
        <v>12</v>
      </c>
      <c r="C41" s="271" t="s">
        <v>26</v>
      </c>
      <c r="D41" s="272">
        <f>'working ZWG'!D40</f>
        <v>19.148499999999999</v>
      </c>
      <c r="E41" s="272">
        <f>1/'Revaluation Rates'!H42</f>
        <v>18.095332499999998</v>
      </c>
      <c r="F41" s="272">
        <f>1/'Revaluation Rates'!G42</f>
        <v>20.201667499999996</v>
      </c>
      <c r="G41" s="272">
        <f t="shared" si="0"/>
        <v>18.095332499999998</v>
      </c>
      <c r="H41" s="272">
        <f t="shared" si="0"/>
        <v>20.201667499999996</v>
      </c>
      <c r="I41" s="272">
        <f t="shared" si="1"/>
        <v>19.100628749999998</v>
      </c>
      <c r="J41" s="272">
        <f t="shared" si="2"/>
        <v>19.196371249999999</v>
      </c>
    </row>
    <row r="42" spans="1:14" ht="13.5" thickBot="1">
      <c r="A42" s="270" t="s">
        <v>13</v>
      </c>
      <c r="B42" s="271" t="s">
        <v>12</v>
      </c>
      <c r="C42" s="271" t="s">
        <v>26</v>
      </c>
      <c r="D42" s="272">
        <f>D41</f>
        <v>19.148499999999999</v>
      </c>
      <c r="E42" s="272">
        <f>E41</f>
        <v>18.095332499999998</v>
      </c>
      <c r="F42" s="353">
        <f>F41</f>
        <v>20.201667499999996</v>
      </c>
      <c r="G42" s="353">
        <f t="shared" si="0"/>
        <v>18.095332499999998</v>
      </c>
      <c r="H42" s="353">
        <f t="shared" si="0"/>
        <v>20.201667499999996</v>
      </c>
      <c r="I42" s="272">
        <f t="shared" si="1"/>
        <v>19.100628749999998</v>
      </c>
      <c r="J42" s="272">
        <f t="shared" si="2"/>
        <v>19.196371249999999</v>
      </c>
    </row>
    <row r="43" spans="1:14" s="366" customFormat="1" ht="13.5" customHeight="1" thickBot="1">
      <c r="A43" s="364" t="s">
        <v>10</v>
      </c>
      <c r="B43" s="271" t="s">
        <v>12</v>
      </c>
      <c r="C43" s="271" t="s">
        <v>27</v>
      </c>
      <c r="D43" s="365">
        <f>'working ZWG'!D43</f>
        <v>25.249700000000001</v>
      </c>
      <c r="E43" s="365">
        <f>'Rates input '!E28</f>
        <v>23.987214999999999</v>
      </c>
      <c r="F43" s="365">
        <f>'Rates input '!F28</f>
        <v>26.512185000000002</v>
      </c>
      <c r="G43" s="365">
        <f t="shared" ref="G43:I49" si="3">E43</f>
        <v>23.987214999999999</v>
      </c>
      <c r="H43" s="365">
        <f t="shared" si="3"/>
        <v>26.512185000000002</v>
      </c>
      <c r="I43" s="365">
        <f t="shared" si="3"/>
        <v>23.987214999999999</v>
      </c>
      <c r="J43" s="365">
        <f t="shared" ref="J43:J49" si="4">F43</f>
        <v>26.512185000000002</v>
      </c>
    </row>
    <row r="44" spans="1:14" s="366" customFormat="1" ht="13.5" customHeight="1" thickBot="1">
      <c r="A44" s="367" t="s">
        <v>13</v>
      </c>
      <c r="B44" s="271" t="s">
        <v>12</v>
      </c>
      <c r="C44" s="271" t="s">
        <v>27</v>
      </c>
      <c r="D44" s="365">
        <f>D43</f>
        <v>25.249700000000001</v>
      </c>
      <c r="E44" s="365">
        <f>E43</f>
        <v>23.987214999999999</v>
      </c>
      <c r="F44" s="368">
        <f>F43</f>
        <v>26.512185000000002</v>
      </c>
      <c r="G44" s="368">
        <f t="shared" si="3"/>
        <v>23.987214999999999</v>
      </c>
      <c r="H44" s="368">
        <f t="shared" si="3"/>
        <v>26.512185000000002</v>
      </c>
      <c r="I44" s="365">
        <f t="shared" si="3"/>
        <v>23.987214999999999</v>
      </c>
      <c r="J44" s="365">
        <f t="shared" si="4"/>
        <v>26.512185000000002</v>
      </c>
    </row>
    <row r="45" spans="1:14" s="366" customFormat="1" ht="13.5" thickBot="1">
      <c r="A45" s="367" t="s">
        <v>10</v>
      </c>
      <c r="B45" s="271" t="s">
        <v>11</v>
      </c>
      <c r="C45" s="271" t="s">
        <v>27</v>
      </c>
      <c r="D45" s="365">
        <f>'working ZWG'!H9</f>
        <v>29.668397500000001</v>
      </c>
      <c r="E45" s="365">
        <f>D45*(1-0.025)</f>
        <v>28.9266875625</v>
      </c>
      <c r="F45" s="365">
        <f>D45*(1+0.025)</f>
        <v>30.410107437499999</v>
      </c>
      <c r="G45" s="365">
        <f t="shared" si="3"/>
        <v>28.9266875625</v>
      </c>
      <c r="H45" s="365">
        <f t="shared" si="3"/>
        <v>30.410107437499999</v>
      </c>
      <c r="I45" s="365">
        <f t="shared" si="3"/>
        <v>28.9266875625</v>
      </c>
      <c r="J45" s="365">
        <f t="shared" si="4"/>
        <v>30.410107437499999</v>
      </c>
    </row>
    <row r="46" spans="1:14" s="366" customFormat="1" ht="13.5" thickBot="1">
      <c r="A46" s="367" t="s">
        <v>13</v>
      </c>
      <c r="B46" s="271" t="s">
        <v>11</v>
      </c>
      <c r="C46" s="271" t="s">
        <v>27</v>
      </c>
      <c r="D46" s="365">
        <f>D45</f>
        <v>29.668397500000001</v>
      </c>
      <c r="E46" s="365">
        <f>E45</f>
        <v>28.9266875625</v>
      </c>
      <c r="F46" s="365">
        <f>F45</f>
        <v>30.410107437499999</v>
      </c>
      <c r="G46" s="365">
        <f t="shared" si="3"/>
        <v>28.9266875625</v>
      </c>
      <c r="H46" s="365">
        <f t="shared" si="3"/>
        <v>30.410107437499999</v>
      </c>
      <c r="I46" s="365">
        <f t="shared" si="3"/>
        <v>28.9266875625</v>
      </c>
      <c r="J46" s="365">
        <f t="shared" si="4"/>
        <v>30.410107437499999</v>
      </c>
      <c r="N46" s="369"/>
    </row>
    <row r="47" spans="1:14" s="366" customFormat="1" ht="13.5" thickBot="1">
      <c r="A47" s="367" t="s">
        <v>10</v>
      </c>
      <c r="B47" s="271" t="s">
        <v>14</v>
      </c>
      <c r="C47" s="271" t="s">
        <v>27</v>
      </c>
      <c r="D47" s="365">
        <f>'working ZWG'!H8</f>
        <v>34.137594399999998</v>
      </c>
      <c r="E47" s="365">
        <f>D47*(1-0.025)</f>
        <v>33.284154539999996</v>
      </c>
      <c r="F47" s="368">
        <f>D47*(1+0.025)</f>
        <v>34.991034259999992</v>
      </c>
      <c r="G47" s="368">
        <f t="shared" si="3"/>
        <v>33.284154539999996</v>
      </c>
      <c r="H47" s="368">
        <f t="shared" si="3"/>
        <v>34.991034259999992</v>
      </c>
      <c r="I47" s="365">
        <f t="shared" si="3"/>
        <v>33.284154539999996</v>
      </c>
      <c r="J47" s="365">
        <f t="shared" si="4"/>
        <v>34.991034259999992</v>
      </c>
    </row>
    <row r="48" spans="1:14" ht="13.5" thickBot="1">
      <c r="A48" s="349" t="s">
        <v>13</v>
      </c>
      <c r="B48" s="271" t="s">
        <v>14</v>
      </c>
      <c r="C48" s="271" t="s">
        <v>27</v>
      </c>
      <c r="D48" s="272">
        <f>D47</f>
        <v>34.137594399999998</v>
      </c>
      <c r="E48" s="272">
        <f>E47</f>
        <v>33.284154539999996</v>
      </c>
      <c r="F48" s="272">
        <f>F47</f>
        <v>34.991034259999992</v>
      </c>
      <c r="G48" s="272">
        <f t="shared" si="3"/>
        <v>33.284154539999996</v>
      </c>
      <c r="H48" s="272">
        <f t="shared" si="3"/>
        <v>34.991034259999992</v>
      </c>
      <c r="I48" s="272">
        <f t="shared" si="3"/>
        <v>33.284154539999996</v>
      </c>
      <c r="J48" s="272">
        <f t="shared" si="4"/>
        <v>34.991034259999992</v>
      </c>
    </row>
    <row r="49" spans="1:10" ht="13.5" thickBot="1">
      <c r="A49" s="349" t="s">
        <v>10</v>
      </c>
      <c r="B49" s="271" t="s">
        <v>15</v>
      </c>
      <c r="C49" s="271" t="s">
        <v>27</v>
      </c>
      <c r="D49" s="272">
        <f>'working ZWG'!H3</f>
        <v>1.8836276199999999</v>
      </c>
      <c r="E49" s="272">
        <f>D49*(1-0.025)</f>
        <v>1.8365369294999998</v>
      </c>
      <c r="F49" s="353">
        <f>D49*(1+0.025)</f>
        <v>1.9307183104999999</v>
      </c>
      <c r="G49" s="353">
        <f t="shared" si="3"/>
        <v>1.8365369294999998</v>
      </c>
      <c r="H49" s="353">
        <f t="shared" si="3"/>
        <v>1.9307183104999999</v>
      </c>
      <c r="I49" s="272">
        <f t="shared" si="3"/>
        <v>1.8365369294999998</v>
      </c>
      <c r="J49" s="272">
        <f t="shared" si="4"/>
        <v>1.9307183104999999</v>
      </c>
    </row>
    <row r="50" spans="1:10" ht="13.5" thickBot="1">
      <c r="A50" s="349" t="s">
        <v>13</v>
      </c>
      <c r="B50" s="271" t="s">
        <v>15</v>
      </c>
      <c r="C50" s="271" t="s">
        <v>27</v>
      </c>
      <c r="D50" s="272">
        <f t="shared" ref="D50:J50" si="5">D49</f>
        <v>1.8836276199999999</v>
      </c>
      <c r="E50" s="272">
        <f>E49</f>
        <v>1.8365369294999998</v>
      </c>
      <c r="F50" s="272">
        <f>F49</f>
        <v>1.9307183104999999</v>
      </c>
      <c r="G50" s="272">
        <f t="shared" si="5"/>
        <v>1.8365369294999998</v>
      </c>
      <c r="H50" s="272">
        <f t="shared" si="5"/>
        <v>1.9307183104999999</v>
      </c>
      <c r="I50" s="272">
        <f t="shared" si="5"/>
        <v>1.8365369294999998</v>
      </c>
      <c r="J50" s="272">
        <f t="shared" si="5"/>
        <v>1.9307183104999999</v>
      </c>
    </row>
    <row r="51" spans="1:10" ht="13.5" thickBot="1">
      <c r="A51" s="349" t="s">
        <v>10</v>
      </c>
      <c r="B51" s="271" t="s">
        <v>27</v>
      </c>
      <c r="C51" s="271" t="s">
        <v>16</v>
      </c>
      <c r="D51" s="272">
        <f>'working ZWG'!H6</f>
        <v>0.65111862715200586</v>
      </c>
      <c r="E51" s="272">
        <f>D51*(1-0.025)</f>
        <v>0.63484066147320573</v>
      </c>
      <c r="F51" s="272">
        <f>D51*(1+0.025)</f>
        <v>0.66739659283080599</v>
      </c>
      <c r="G51" s="272">
        <f>E51</f>
        <v>0.63484066147320573</v>
      </c>
      <c r="H51" s="272">
        <f>F51</f>
        <v>0.66739659283080599</v>
      </c>
      <c r="I51" s="272">
        <f>G51</f>
        <v>0.63484066147320573</v>
      </c>
      <c r="J51" s="272">
        <f>F51</f>
        <v>0.66739659283080599</v>
      </c>
    </row>
    <row r="52" spans="1:10" ht="13.5" thickBot="1">
      <c r="A52" s="349" t="s">
        <v>13</v>
      </c>
      <c r="B52" s="271" t="s">
        <v>27</v>
      </c>
      <c r="C52" s="271" t="s">
        <v>16</v>
      </c>
      <c r="D52" s="272">
        <f t="shared" ref="D52:J52" si="6">D51</f>
        <v>0.65111862715200586</v>
      </c>
      <c r="E52" s="272">
        <f t="shared" si="6"/>
        <v>0.63484066147320573</v>
      </c>
      <c r="F52" s="272">
        <f t="shared" si="6"/>
        <v>0.66739659283080599</v>
      </c>
      <c r="G52" s="272">
        <f t="shared" si="6"/>
        <v>0.63484066147320573</v>
      </c>
      <c r="H52" s="272">
        <f t="shared" si="6"/>
        <v>0.66739659283080599</v>
      </c>
      <c r="I52" s="272">
        <f t="shared" si="6"/>
        <v>0.63484066147320573</v>
      </c>
      <c r="J52" s="272">
        <f t="shared" si="6"/>
        <v>0.66739659283080599</v>
      </c>
    </row>
    <row r="53" spans="1:10" ht="13.5" thickBot="1">
      <c r="A53" s="349" t="s">
        <v>10</v>
      </c>
      <c r="B53" s="271" t="s">
        <v>17</v>
      </c>
      <c r="C53" s="271" t="s">
        <v>27</v>
      </c>
      <c r="D53" s="272">
        <f>'working ZWG'!H2</f>
        <v>18.098984959999999</v>
      </c>
      <c r="E53" s="272">
        <f>D53*(1-0.025)</f>
        <v>17.646510335999999</v>
      </c>
      <c r="F53" s="272">
        <f>D53*(1+0.025)</f>
        <v>18.551459583999996</v>
      </c>
      <c r="G53" s="272">
        <f>E53</f>
        <v>17.646510335999999</v>
      </c>
      <c r="H53" s="272">
        <f>F53</f>
        <v>18.551459583999996</v>
      </c>
      <c r="I53" s="272">
        <f>G53</f>
        <v>17.646510335999999</v>
      </c>
      <c r="J53" s="272">
        <f>F53</f>
        <v>18.551459583999996</v>
      </c>
    </row>
    <row r="54" spans="1:10" ht="13.5" thickBot="1">
      <c r="A54" s="349" t="s">
        <v>13</v>
      </c>
      <c r="B54" s="271" t="s">
        <v>17</v>
      </c>
      <c r="C54" s="271" t="s">
        <v>27</v>
      </c>
      <c r="D54" s="272">
        <f t="shared" ref="D54:J54" si="7">D53</f>
        <v>18.098984959999999</v>
      </c>
      <c r="E54" s="272">
        <f t="shared" si="7"/>
        <v>17.646510335999999</v>
      </c>
      <c r="F54" s="272">
        <f t="shared" si="7"/>
        <v>18.551459583999996</v>
      </c>
      <c r="G54" s="272">
        <f t="shared" si="7"/>
        <v>17.646510335999999</v>
      </c>
      <c r="H54" s="272">
        <f t="shared" si="7"/>
        <v>18.551459583999996</v>
      </c>
      <c r="I54" s="272">
        <f t="shared" si="7"/>
        <v>17.646510335999999</v>
      </c>
      <c r="J54" s="272">
        <f t="shared" si="7"/>
        <v>18.551459583999996</v>
      </c>
    </row>
    <row r="55" spans="1:10" ht="13.5" thickBot="1">
      <c r="A55" s="349" t="s">
        <v>10</v>
      </c>
      <c r="B55" s="271" t="s">
        <v>27</v>
      </c>
      <c r="C55" s="271" t="s">
        <v>18</v>
      </c>
      <c r="D55" s="272">
        <f>'working ZWG'!H4</f>
        <v>5.4089751561404678E-2</v>
      </c>
      <c r="E55" s="272">
        <f>D55*(1-0.025)</f>
        <v>5.273750777236956E-2</v>
      </c>
      <c r="F55" s="272">
        <f>D55*(1+0.025)</f>
        <v>5.5441995350439789E-2</v>
      </c>
      <c r="G55" s="272">
        <f>E55</f>
        <v>5.273750777236956E-2</v>
      </c>
      <c r="H55" s="272">
        <f>F55</f>
        <v>5.5441995350439789E-2</v>
      </c>
      <c r="I55" s="272">
        <f>G55</f>
        <v>5.273750777236956E-2</v>
      </c>
      <c r="J55" s="272">
        <f>F55</f>
        <v>5.5441995350439789E-2</v>
      </c>
    </row>
    <row r="56" spans="1:10" ht="13.5" thickBot="1">
      <c r="A56" s="349" t="s">
        <v>13</v>
      </c>
      <c r="B56" s="271" t="s">
        <v>27</v>
      </c>
      <c r="C56" s="271" t="s">
        <v>18</v>
      </c>
      <c r="D56" s="272">
        <f t="shared" ref="D56:J56" si="8">D55</f>
        <v>5.4089751561404678E-2</v>
      </c>
      <c r="E56" s="272">
        <f t="shared" si="8"/>
        <v>5.273750777236956E-2</v>
      </c>
      <c r="F56" s="272">
        <f t="shared" si="8"/>
        <v>5.5441995350439789E-2</v>
      </c>
      <c r="G56" s="272">
        <f t="shared" si="8"/>
        <v>5.273750777236956E-2</v>
      </c>
      <c r="H56" s="272">
        <f t="shared" si="8"/>
        <v>5.5441995350439789E-2</v>
      </c>
      <c r="I56" s="272">
        <f t="shared" si="8"/>
        <v>5.273750777236956E-2</v>
      </c>
      <c r="J56" s="272">
        <f t="shared" si="8"/>
        <v>5.5441995350439789E-2</v>
      </c>
    </row>
    <row r="57" spans="1:10" ht="13.5" thickBot="1">
      <c r="A57" s="349" t="s">
        <v>10</v>
      </c>
      <c r="B57" s="271" t="s">
        <v>27</v>
      </c>
      <c r="C57" s="271" t="s">
        <v>19</v>
      </c>
      <c r="D57" s="272">
        <f>'working ZWG'!H7</f>
        <v>3.0885515471470944E-2</v>
      </c>
      <c r="E57" s="272">
        <f>D57*(1-0.025)</f>
        <v>3.0113377584684169E-2</v>
      </c>
      <c r="F57" s="272">
        <f>D57*(1+0.025)</f>
        <v>3.1657653358257716E-2</v>
      </c>
      <c r="G57" s="272">
        <f>E57</f>
        <v>3.0113377584684169E-2</v>
      </c>
      <c r="H57" s="272">
        <f>F57</f>
        <v>3.1657653358257716E-2</v>
      </c>
      <c r="I57" s="272">
        <f>G57</f>
        <v>3.0113377584684169E-2</v>
      </c>
      <c r="J57" s="272">
        <f>F57</f>
        <v>3.1657653358257716E-2</v>
      </c>
    </row>
    <row r="58" spans="1:10" ht="13.5" thickBot="1">
      <c r="A58" s="349" t="s">
        <v>13</v>
      </c>
      <c r="B58" s="271" t="s">
        <v>27</v>
      </c>
      <c r="C58" s="271" t="s">
        <v>19</v>
      </c>
      <c r="D58" s="272">
        <f t="shared" ref="D58:J60" si="9">D57</f>
        <v>3.0885515471470944E-2</v>
      </c>
      <c r="E58" s="272">
        <f t="shared" si="9"/>
        <v>3.0113377584684169E-2</v>
      </c>
      <c r="F58" s="272">
        <f t="shared" si="9"/>
        <v>3.1657653358257716E-2</v>
      </c>
      <c r="G58" s="272">
        <f>G57</f>
        <v>3.0113377584684169E-2</v>
      </c>
      <c r="H58" s="272">
        <f>H57</f>
        <v>3.1657653358257716E-2</v>
      </c>
      <c r="I58" s="272">
        <f>I57</f>
        <v>3.0113377584684169E-2</v>
      </c>
      <c r="J58" s="272">
        <f>J57</f>
        <v>3.1657653358257716E-2</v>
      </c>
    </row>
    <row r="59" spans="1:10" ht="13.5" thickBot="1">
      <c r="A59" s="349" t="s">
        <v>10</v>
      </c>
      <c r="B59" s="271" t="s">
        <v>27</v>
      </c>
      <c r="C59" s="271" t="s">
        <v>20</v>
      </c>
      <c r="D59" s="272">
        <f>'working ZWG'!H11</f>
        <v>0.2701933092274364</v>
      </c>
      <c r="E59" s="272">
        <f>D59*(1-0.025)</f>
        <v>0.26343847649675051</v>
      </c>
      <c r="F59" s="272">
        <f>D59*(1+0.025)</f>
        <v>0.27694814195812228</v>
      </c>
      <c r="G59" s="272">
        <f>E59</f>
        <v>0.26343847649675051</v>
      </c>
      <c r="H59" s="272">
        <f>F59</f>
        <v>0.27694814195812228</v>
      </c>
      <c r="I59" s="272">
        <f>G59</f>
        <v>0.26343847649675051</v>
      </c>
      <c r="J59" s="272">
        <f>F59</f>
        <v>0.27694814195812228</v>
      </c>
    </row>
    <row r="60" spans="1:10" ht="13.5" thickBot="1">
      <c r="A60" s="349" t="s">
        <v>13</v>
      </c>
      <c r="B60" s="271" t="s">
        <v>27</v>
      </c>
      <c r="C60" s="271" t="s">
        <v>20</v>
      </c>
      <c r="D60" s="272">
        <f t="shared" si="9"/>
        <v>0.2701933092274364</v>
      </c>
      <c r="E60" s="272">
        <f t="shared" si="9"/>
        <v>0.26343847649675051</v>
      </c>
      <c r="F60" s="272">
        <f t="shared" si="9"/>
        <v>0.27694814195812228</v>
      </c>
      <c r="G60" s="272">
        <f t="shared" si="9"/>
        <v>0.26343847649675051</v>
      </c>
      <c r="H60" s="272">
        <f t="shared" si="9"/>
        <v>0.27694814195812228</v>
      </c>
      <c r="I60" s="272">
        <f t="shared" si="9"/>
        <v>0.26343847649675051</v>
      </c>
      <c r="J60" s="272">
        <f t="shared" si="9"/>
        <v>0.27694814195812228</v>
      </c>
    </row>
    <row r="61" spans="1:10" ht="13.5" thickBot="1">
      <c r="A61" s="349" t="s">
        <v>10</v>
      </c>
      <c r="B61" s="271" t="s">
        <v>27</v>
      </c>
      <c r="C61" s="271" t="s">
        <v>21</v>
      </c>
      <c r="D61" s="272">
        <f>'working ZWG'!H12</f>
        <v>3.7160837554505597</v>
      </c>
      <c r="E61" s="272">
        <f>D61*(1-0.025)</f>
        <v>3.6231816615642956</v>
      </c>
      <c r="F61" s="272">
        <f>D61*(1+0.025)</f>
        <v>3.8089858493368234</v>
      </c>
      <c r="G61" s="272">
        <f>E61</f>
        <v>3.6231816615642956</v>
      </c>
      <c r="H61" s="272">
        <f>F61</f>
        <v>3.8089858493368234</v>
      </c>
      <c r="I61" s="272">
        <f>G61</f>
        <v>3.6231816615642956</v>
      </c>
      <c r="J61" s="272">
        <f>F61</f>
        <v>3.8089858493368234</v>
      </c>
    </row>
    <row r="62" spans="1:10" ht="13.5" thickBot="1">
      <c r="A62" s="349" t="s">
        <v>13</v>
      </c>
      <c r="B62" s="271" t="s">
        <v>27</v>
      </c>
      <c r="C62" s="271" t="s">
        <v>21</v>
      </c>
      <c r="D62" s="272">
        <f t="shared" ref="D62:J62" si="10">D61</f>
        <v>3.7160837554505597</v>
      </c>
      <c r="E62" s="272">
        <f t="shared" si="10"/>
        <v>3.6231816615642956</v>
      </c>
      <c r="F62" s="272">
        <f t="shared" si="10"/>
        <v>3.8089858493368234</v>
      </c>
      <c r="G62" s="272">
        <f t="shared" si="10"/>
        <v>3.6231816615642956</v>
      </c>
      <c r="H62" s="272">
        <f t="shared" si="10"/>
        <v>3.8089858493368234</v>
      </c>
      <c r="I62" s="272">
        <f t="shared" si="10"/>
        <v>3.6231816615642956</v>
      </c>
      <c r="J62" s="272">
        <f t="shared" si="10"/>
        <v>3.8089858493368234</v>
      </c>
    </row>
    <row r="63" spans="1:10" ht="13.5" thickBot="1">
      <c r="A63" s="349" t="s">
        <v>10</v>
      </c>
      <c r="B63" s="271" t="s">
        <v>27</v>
      </c>
      <c r="C63" s="271" t="s">
        <v>22</v>
      </c>
      <c r="D63" s="272">
        <f>'working ZWG'!H5</f>
        <v>6.3060155170160446</v>
      </c>
      <c r="E63" s="272">
        <f>D63*(1-0.025)</f>
        <v>6.1483651290906431</v>
      </c>
      <c r="F63" s="272">
        <f>D63*(1+0.025)</f>
        <v>6.4636659049414451</v>
      </c>
      <c r="G63" s="272">
        <f>E63</f>
        <v>6.1483651290906431</v>
      </c>
      <c r="H63" s="272">
        <f>F63</f>
        <v>6.4636659049414451</v>
      </c>
      <c r="I63" s="272">
        <f>G63</f>
        <v>6.1483651290906431</v>
      </c>
      <c r="J63" s="272">
        <f>F63</f>
        <v>6.4636659049414451</v>
      </c>
    </row>
    <row r="64" spans="1:10" ht="13.5" thickBot="1">
      <c r="A64" s="349" t="s">
        <v>13</v>
      </c>
      <c r="B64" s="271" t="s">
        <v>27</v>
      </c>
      <c r="C64" s="271" t="s">
        <v>22</v>
      </c>
      <c r="D64" s="272">
        <f t="shared" ref="D64:J64" si="11">D63</f>
        <v>6.3060155170160446</v>
      </c>
      <c r="E64" s="272">
        <f t="shared" si="11"/>
        <v>6.1483651290906431</v>
      </c>
      <c r="F64" s="272">
        <f t="shared" si="11"/>
        <v>6.4636659049414451</v>
      </c>
      <c r="G64" s="272">
        <f t="shared" si="11"/>
        <v>6.1483651290906431</v>
      </c>
      <c r="H64" s="272">
        <f t="shared" si="11"/>
        <v>6.4636659049414451</v>
      </c>
      <c r="I64" s="272">
        <f t="shared" si="11"/>
        <v>6.1483651290906431</v>
      </c>
      <c r="J64" s="272">
        <f t="shared" si="11"/>
        <v>6.4636659049414451</v>
      </c>
    </row>
    <row r="65" spans="1:10" ht="13.5" thickBot="1">
      <c r="A65" s="349" t="s">
        <v>10</v>
      </c>
      <c r="B65" s="271" t="s">
        <v>27</v>
      </c>
      <c r="C65" s="271" t="s">
        <v>23</v>
      </c>
      <c r="D65" s="272">
        <f>'working ZWG'!H13</f>
        <v>5.1109518132888709</v>
      </c>
      <c r="E65" s="272">
        <f>D65*(1-0.025)</f>
        <v>4.9831780179566492</v>
      </c>
      <c r="F65" s="272">
        <f>D65*(1+0.025)</f>
        <v>5.2387256086210918</v>
      </c>
      <c r="G65" s="272">
        <f>E65</f>
        <v>4.9831780179566492</v>
      </c>
      <c r="H65" s="272">
        <f>F65</f>
        <v>5.2387256086210918</v>
      </c>
      <c r="I65" s="272">
        <f>G65</f>
        <v>4.9831780179566492</v>
      </c>
      <c r="J65" s="272">
        <f>F65</f>
        <v>5.2387256086210918</v>
      </c>
    </row>
    <row r="66" spans="1:10" ht="13.5" thickBot="1">
      <c r="A66" s="349" t="s">
        <v>13</v>
      </c>
      <c r="B66" s="271" t="s">
        <v>27</v>
      </c>
      <c r="C66" s="271" t="s">
        <v>23</v>
      </c>
      <c r="D66" s="272">
        <f t="shared" ref="D66:J66" si="12">D65</f>
        <v>5.1109518132888709</v>
      </c>
      <c r="E66" s="272">
        <f t="shared" si="12"/>
        <v>4.9831780179566492</v>
      </c>
      <c r="F66" s="272">
        <f t="shared" si="12"/>
        <v>5.2387256086210918</v>
      </c>
      <c r="G66" s="272">
        <f t="shared" si="12"/>
        <v>4.9831780179566492</v>
      </c>
      <c r="H66" s="272">
        <f t="shared" si="12"/>
        <v>5.2387256086210918</v>
      </c>
      <c r="I66" s="272">
        <f t="shared" si="12"/>
        <v>4.9831780179566492</v>
      </c>
      <c r="J66" s="272">
        <f t="shared" si="12"/>
        <v>5.2387256086210918</v>
      </c>
    </row>
    <row r="67" spans="1:10" ht="13.5" thickBot="1">
      <c r="A67" s="349" t="s">
        <v>10</v>
      </c>
      <c r="B67" s="271" t="s">
        <v>27</v>
      </c>
      <c r="C67" s="271" t="s">
        <v>24</v>
      </c>
      <c r="D67" s="272">
        <f>'working ZWG'!H14</f>
        <v>68.661013794223294</v>
      </c>
      <c r="E67" s="272">
        <f>D67*(1-0.025)</f>
        <v>66.944488449367711</v>
      </c>
      <c r="F67" s="272">
        <f>D67*(1+0.025)</f>
        <v>70.377539139078877</v>
      </c>
      <c r="G67" s="272">
        <f>E67</f>
        <v>66.944488449367711</v>
      </c>
      <c r="H67" s="272">
        <f>F67</f>
        <v>70.377539139078877</v>
      </c>
      <c r="I67" s="272">
        <f>G67</f>
        <v>66.944488449367711</v>
      </c>
      <c r="J67" s="272">
        <f>F67</f>
        <v>70.377539139078877</v>
      </c>
    </row>
    <row r="68" spans="1:10" ht="13.5" thickBot="1">
      <c r="A68" s="349" t="s">
        <v>13</v>
      </c>
      <c r="B68" s="271" t="s">
        <v>27</v>
      </c>
      <c r="C68" s="271" t="s">
        <v>24</v>
      </c>
      <c r="D68" s="272">
        <f t="shared" ref="D68:J68" si="13">D67</f>
        <v>68.661013794223294</v>
      </c>
      <c r="E68" s="272">
        <f t="shared" si="13"/>
        <v>66.944488449367711</v>
      </c>
      <c r="F68" s="272">
        <f t="shared" si="13"/>
        <v>70.377539139078877</v>
      </c>
      <c r="G68" s="272">
        <f t="shared" si="13"/>
        <v>66.944488449367711</v>
      </c>
      <c r="H68" s="272">
        <f t="shared" si="13"/>
        <v>70.377539139078877</v>
      </c>
      <c r="I68" s="272">
        <f t="shared" si="13"/>
        <v>66.944488449367711</v>
      </c>
      <c r="J68" s="272">
        <f t="shared" si="13"/>
        <v>70.377539139078877</v>
      </c>
    </row>
    <row r="69" spans="1:10" ht="13.5" thickBot="1">
      <c r="A69" s="349" t="s">
        <v>10</v>
      </c>
      <c r="B69" s="271" t="s">
        <v>27</v>
      </c>
      <c r="C69" s="271" t="s">
        <v>25</v>
      </c>
      <c r="D69" s="272">
        <f>'working ZWG'!H10</f>
        <v>0.36280035010316958</v>
      </c>
      <c r="E69" s="272">
        <f>D69*(1-0.025)</f>
        <v>0.35373034135059034</v>
      </c>
      <c r="F69" s="272">
        <f>D69*(1+0.025)</f>
        <v>0.37187035885574876</v>
      </c>
      <c r="G69" s="272">
        <f>E69</f>
        <v>0.35373034135059034</v>
      </c>
      <c r="H69" s="272">
        <f>F69</f>
        <v>0.37187035885574876</v>
      </c>
      <c r="I69" s="272">
        <f>G69</f>
        <v>0.35373034135059034</v>
      </c>
      <c r="J69" s="272">
        <f>F69</f>
        <v>0.37187035885574876</v>
      </c>
    </row>
    <row r="70" spans="1:10" ht="13.5" thickBot="1">
      <c r="A70" s="349" t="s">
        <v>13</v>
      </c>
      <c r="B70" s="271" t="s">
        <v>27</v>
      </c>
      <c r="C70" s="271" t="s">
        <v>25</v>
      </c>
      <c r="D70" s="272">
        <f t="shared" ref="D70:J70" si="14">D69</f>
        <v>0.36280035010316958</v>
      </c>
      <c r="E70" s="272">
        <f t="shared" si="14"/>
        <v>0.35373034135059034</v>
      </c>
      <c r="F70" s="272">
        <f t="shared" si="14"/>
        <v>0.37187035885574876</v>
      </c>
      <c r="G70" s="272">
        <f t="shared" si="14"/>
        <v>0.35373034135059034</v>
      </c>
      <c r="H70" s="272">
        <f t="shared" si="14"/>
        <v>0.37187035885574876</v>
      </c>
      <c r="I70" s="272">
        <f t="shared" si="14"/>
        <v>0.35373034135059034</v>
      </c>
      <c r="J70" s="272">
        <f t="shared" si="14"/>
        <v>0.37187035885574876</v>
      </c>
    </row>
    <row r="71" spans="1:10" ht="13.5" thickBot="1">
      <c r="A71" s="349" t="s">
        <v>10</v>
      </c>
      <c r="B71" s="271" t="s">
        <v>27</v>
      </c>
      <c r="C71" s="271" t="s">
        <v>26</v>
      </c>
      <c r="D71" s="272">
        <f>'working ZWG'!H15</f>
        <v>0.75836544592609012</v>
      </c>
      <c r="E71" s="272">
        <f>D71*(1-0.025)</f>
        <v>0.73940630977793786</v>
      </c>
      <c r="F71" s="272">
        <f>D71*(1+0.025)</f>
        <v>0.77732458207424227</v>
      </c>
      <c r="G71" s="272">
        <f>E71</f>
        <v>0.73940630977793786</v>
      </c>
      <c r="H71" s="272">
        <f>F71</f>
        <v>0.77732458207424227</v>
      </c>
      <c r="I71" s="272">
        <f>G71</f>
        <v>0.73940630977793786</v>
      </c>
      <c r="J71" s="272">
        <f>F71</f>
        <v>0.77732458207424227</v>
      </c>
    </row>
    <row r="72" spans="1:10" ht="13.5" thickBot="1">
      <c r="A72" s="350" t="s">
        <v>13</v>
      </c>
      <c r="B72" s="271" t="s">
        <v>27</v>
      </c>
      <c r="C72" s="271" t="s">
        <v>26</v>
      </c>
      <c r="D72" s="272">
        <f t="shared" ref="D72:J72" si="15">D71</f>
        <v>0.75836544592609012</v>
      </c>
      <c r="E72" s="272">
        <f t="shared" si="15"/>
        <v>0.73940630977793786</v>
      </c>
      <c r="F72" s="272">
        <f t="shared" si="15"/>
        <v>0.77732458207424227</v>
      </c>
      <c r="G72" s="272">
        <f t="shared" si="15"/>
        <v>0.73940630977793786</v>
      </c>
      <c r="H72" s="272">
        <f t="shared" si="15"/>
        <v>0.77732458207424227</v>
      </c>
      <c r="I72" s="272">
        <f t="shared" si="15"/>
        <v>0.73940630977793786</v>
      </c>
      <c r="J72" s="272">
        <f t="shared" si="15"/>
        <v>0.77732458207424227</v>
      </c>
    </row>
  </sheetData>
  <pageMargins left="0.7" right="0.7" top="0.75" bottom="0.75" header="0.3" footer="0.3"/>
  <pageSetup scale="65" orientation="portrait" r:id="rId1"/>
  <headerFooter>
    <oddFooter>&amp;L_x000D_&amp;1#&amp;"Calibri"&amp;10&amp;K008000 Unrestricted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B8:K43"/>
  <sheetViews>
    <sheetView topLeftCell="A7" zoomScaleNormal="100" workbookViewId="0">
      <selection activeCell="D41" sqref="D41"/>
    </sheetView>
  </sheetViews>
  <sheetFormatPr defaultColWidth="9.140625" defaultRowHeight="12.75"/>
  <cols>
    <col min="2" max="2" width="14.5703125" bestFit="1" customWidth="1"/>
    <col min="3" max="3" width="26" customWidth="1"/>
    <col min="7" max="7" width="13.42578125" customWidth="1"/>
  </cols>
  <sheetData>
    <row r="8" spans="2:11">
      <c r="K8" s="245"/>
    </row>
    <row r="15" spans="2:11" ht="35.25">
      <c r="B15" s="318" t="s">
        <v>112</v>
      </c>
      <c r="C15" s="693">
        <f>Date!K8</f>
        <v>46134</v>
      </c>
      <c r="D15" s="693"/>
    </row>
    <row r="16" spans="2:11">
      <c r="B16" s="319"/>
      <c r="C16" s="319"/>
      <c r="D16" s="319"/>
    </row>
    <row r="17" spans="2:7" ht="35.25">
      <c r="B17" s="318" t="s">
        <v>113</v>
      </c>
      <c r="C17" s="319"/>
      <c r="D17" s="319"/>
    </row>
    <row r="21" spans="2:7" ht="30" customHeight="1" thickBot="1">
      <c r="C21" s="177"/>
      <c r="D21" s="177"/>
      <c r="F21" s="177"/>
    </row>
    <row r="22" spans="2:7" ht="23.25" hidden="1" customHeight="1"/>
    <row r="23" spans="2:7" ht="83.25" customHeight="1">
      <c r="B23" s="694" t="s">
        <v>212</v>
      </c>
      <c r="C23" s="695"/>
      <c r="D23" s="695" t="s">
        <v>114</v>
      </c>
      <c r="E23" s="695"/>
      <c r="F23" s="695"/>
      <c r="G23" s="696"/>
    </row>
    <row r="24" spans="2:7" ht="89.25" customHeight="1" thickBot="1">
      <c r="B24" s="697">
        <f>Date!G27</f>
        <v>5.7928701354373038</v>
      </c>
      <c r="C24" s="698"/>
      <c r="D24" s="698">
        <f>Date!G28</f>
        <v>6.4026635080193364</v>
      </c>
      <c r="E24" s="698"/>
      <c r="F24" s="698"/>
      <c r="G24" s="699"/>
    </row>
    <row r="40" spans="3:5">
      <c r="C40" s="578">
        <v>5.3132499999999999E-2</v>
      </c>
      <c r="D40" s="578">
        <v>5.2151700000000002E-2</v>
      </c>
      <c r="E40" s="578">
        <v>5.1034799999999998E-2</v>
      </c>
    </row>
    <row r="42" spans="3:5" ht="12.75" customHeight="1"/>
    <row r="43" spans="3:5" ht="12.75" customHeight="1"/>
  </sheetData>
  <mergeCells count="5">
    <mergeCell ref="C15:D15"/>
    <mergeCell ref="B23:C23"/>
    <mergeCell ref="D23:G23"/>
    <mergeCell ref="B24:C24"/>
    <mergeCell ref="D24:G24"/>
  </mergeCells>
  <phoneticPr fontId="132" type="noConversion"/>
  <pageMargins left="0.7" right="0.7" top="0.75" bottom="0.75" header="0.3" footer="0.3"/>
  <pageSetup paperSize="9" scale="97" orientation="portrait" r:id="rId1"/>
  <headerFooter>
    <oddFooter>&amp;L_x000D_&amp;1#&amp;"Calibri"&amp;10&amp;K008000 Unrestricted</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8:K43"/>
  <sheetViews>
    <sheetView topLeftCell="A16" zoomScaleNormal="100" workbookViewId="0">
      <selection activeCell="D41" sqref="D41"/>
    </sheetView>
  </sheetViews>
  <sheetFormatPr defaultColWidth="9.140625" defaultRowHeight="12.75"/>
  <cols>
    <col min="1" max="4" width="9.140625" style="137"/>
    <col min="5" max="5" width="15.140625" style="137" customWidth="1"/>
    <col min="6" max="6" width="17" style="137" bestFit="1" customWidth="1"/>
    <col min="7" max="7" width="14.85546875" style="137" customWidth="1"/>
    <col min="8" max="8" width="17" style="137" bestFit="1" customWidth="1"/>
    <col min="9" max="10" width="9.140625" style="137"/>
    <col min="11" max="11" width="38.85546875" style="137" bestFit="1" customWidth="1"/>
    <col min="12" max="16384" width="9.140625" style="137"/>
  </cols>
  <sheetData>
    <row r="8" spans="4:11">
      <c r="K8" s="244"/>
    </row>
    <row r="10" spans="4:11" s="168" customFormat="1" ht="18">
      <c r="D10" s="702" t="s">
        <v>213</v>
      </c>
      <c r="E10" s="702"/>
      <c r="F10" s="702"/>
      <c r="G10" s="702"/>
      <c r="H10" s="700">
        <f>Date!K8</f>
        <v>46134</v>
      </c>
      <c r="I10" s="700"/>
      <c r="J10" s="700"/>
      <c r="K10" s="291"/>
    </row>
    <row r="11" spans="4:11">
      <c r="D11" s="701"/>
      <c r="E11" s="701"/>
      <c r="F11" s="701"/>
      <c r="G11" s="701"/>
    </row>
    <row r="12" spans="4:11" ht="13.5" thickBot="1"/>
    <row r="13" spans="4:11" ht="15.75" thickBot="1">
      <c r="D13" s="130"/>
      <c r="E13" s="703" t="s">
        <v>214</v>
      </c>
      <c r="F13" s="704"/>
      <c r="G13" s="705" t="s">
        <v>215</v>
      </c>
      <c r="H13" s="706"/>
    </row>
    <row r="14" spans="4:11" ht="30.75" thickBot="1">
      <c r="D14" s="130"/>
      <c r="E14" s="236" t="s">
        <v>216</v>
      </c>
      <c r="F14" s="236" t="s">
        <v>217</v>
      </c>
      <c r="G14" s="234" t="s">
        <v>216</v>
      </c>
      <c r="H14" s="235" t="s">
        <v>217</v>
      </c>
      <c r="I14" s="230"/>
      <c r="K14" s="438"/>
    </row>
    <row r="15" spans="4:11" ht="15">
      <c r="D15" s="231" t="s">
        <v>16</v>
      </c>
      <c r="E15" s="240">
        <f>'Revaluation Rates'!M55</f>
        <v>16.3994</v>
      </c>
      <c r="F15" s="238">
        <f t="shared" ref="F15:F20" si="0">1/E15</f>
        <v>6.0977840652706804E-2</v>
      </c>
      <c r="G15" s="240">
        <f>'Revaluation Rates'!O55</f>
        <v>16.4817</v>
      </c>
      <c r="H15" s="238">
        <f t="shared" ref="H15:H20" si="1">1/G15</f>
        <v>6.0673352870152956E-2</v>
      </c>
    </row>
    <row r="16" spans="4:11" ht="15">
      <c r="D16" s="232" t="s">
        <v>11</v>
      </c>
      <c r="E16" s="241">
        <f>'Revaluation Rates'!M56</f>
        <v>1.1720999999999999</v>
      </c>
      <c r="F16" s="237">
        <f t="shared" si="0"/>
        <v>0.85316952478457475</v>
      </c>
      <c r="G16" s="241">
        <f>'Revaluation Rates'!O56</f>
        <v>1.1778999999999999</v>
      </c>
      <c r="H16" s="237">
        <f t="shared" si="1"/>
        <v>0.8489685032685288</v>
      </c>
    </row>
    <row r="17" spans="1:11" ht="15">
      <c r="D17" s="232" t="s">
        <v>14</v>
      </c>
      <c r="E17" s="241">
        <f>'Revaluation Rates'!M57</f>
        <v>1.3486</v>
      </c>
      <c r="F17" s="237">
        <f t="shared" si="0"/>
        <v>0.7415097137772505</v>
      </c>
      <c r="G17" s="241">
        <f>'Revaluation Rates'!O57</f>
        <v>1.3553999999999999</v>
      </c>
      <c r="H17" s="237">
        <f t="shared" si="1"/>
        <v>0.73778958241109638</v>
      </c>
    </row>
    <row r="18" spans="1:11" ht="15">
      <c r="D18" s="232" t="s">
        <v>18</v>
      </c>
      <c r="E18" s="241">
        <f>'Revaluation Rates'!M58</f>
        <v>1.3623000000000001</v>
      </c>
      <c r="F18" s="237">
        <f t="shared" si="0"/>
        <v>0.73405270498421782</v>
      </c>
      <c r="G18" s="241">
        <f>'Revaluation Rates'!O58</f>
        <v>1.3692</v>
      </c>
      <c r="H18" s="237">
        <f t="shared" si="1"/>
        <v>0.73035349108968739</v>
      </c>
      <c r="K18" s="438"/>
    </row>
    <row r="19" spans="1:11" ht="15">
      <c r="D19" s="232" t="s">
        <v>15</v>
      </c>
      <c r="E19" s="241">
        <f>'Revaluation Rates'!M59</f>
        <v>7.4399999999999994E-2</v>
      </c>
      <c r="F19" s="237">
        <f t="shared" si="0"/>
        <v>13.440860215053764</v>
      </c>
      <c r="G19" s="241">
        <f>'Revaluation Rates'!O59</f>
        <v>7.4800000000000005E-2</v>
      </c>
      <c r="H19" s="237">
        <f t="shared" si="1"/>
        <v>13.36898395721925</v>
      </c>
    </row>
    <row r="20" spans="1:11" ht="15.75" thickBot="1">
      <c r="D20" s="233" t="s">
        <v>22</v>
      </c>
      <c r="E20" s="242">
        <f>'Revaluation Rates'!M60</f>
        <v>158.82689999999999</v>
      </c>
      <c r="F20" s="239">
        <f t="shared" si="0"/>
        <v>6.2961626777328023E-3</v>
      </c>
      <c r="G20" s="243">
        <f>'Revaluation Rates'!O60</f>
        <v>159.62</v>
      </c>
      <c r="H20" s="239">
        <f t="shared" si="1"/>
        <v>6.2648790878336042E-3</v>
      </c>
    </row>
    <row r="25" spans="1:11">
      <c r="A25" s="249" t="s">
        <v>218</v>
      </c>
    </row>
    <row r="28" spans="1:11">
      <c r="D28" s="138" t="s">
        <v>219</v>
      </c>
    </row>
    <row r="42" ht="12.75" customHeight="1"/>
    <row r="43" ht="12.75" customHeight="1"/>
  </sheetData>
  <mergeCells count="5">
    <mergeCell ref="H10:J10"/>
    <mergeCell ref="D11:G11"/>
    <mergeCell ref="D10:G10"/>
    <mergeCell ref="E13:F13"/>
    <mergeCell ref="G13:H13"/>
  </mergeCells>
  <phoneticPr fontId="132" type="noConversion"/>
  <pageMargins left="0.7" right="0.7" top="0.75" bottom="0.75" header="0.3" footer="0.3"/>
  <pageSetup paperSize="9" scale="84" orientation="landscape" r:id="rId1"/>
  <headerFooter>
    <oddFooter>&amp;L_x000D_&amp;1#&amp;"Calibri"&amp;10&amp;K008000 Unrestricted</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028C7-3599-412E-8A11-FA9F554AF8C9}">
  <dimension ref="A1:K23"/>
  <sheetViews>
    <sheetView workbookViewId="0">
      <selection activeCell="D41" sqref="D41"/>
    </sheetView>
  </sheetViews>
  <sheetFormatPr defaultRowHeight="12.75"/>
  <cols>
    <col min="2" max="2" width="27.5703125" bestFit="1" customWidth="1"/>
    <col min="3" max="3" width="23.7109375" customWidth="1"/>
    <col min="4" max="4" width="9.85546875" bestFit="1" customWidth="1"/>
  </cols>
  <sheetData>
    <row r="1" spans="1:11">
      <c r="B1" s="442" t="s">
        <v>220</v>
      </c>
    </row>
    <row r="2" spans="1:11">
      <c r="A2" s="444"/>
      <c r="B2" s="446" t="s">
        <v>28</v>
      </c>
      <c r="C2" s="443" t="s">
        <v>221</v>
      </c>
    </row>
    <row r="3" spans="1:11">
      <c r="A3" s="446" t="s">
        <v>17</v>
      </c>
      <c r="B3" s="447">
        <f>+C3*B18</f>
        <v>17.194035711999998</v>
      </c>
      <c r="C3" s="448">
        <f>'Apolo Rates'!D23</f>
        <v>0.71679999999999999</v>
      </c>
    </row>
    <row r="4" spans="1:11">
      <c r="A4" s="446" t="s">
        <v>15</v>
      </c>
      <c r="B4" s="447">
        <f>+C4*B18</f>
        <v>1.7894462389999999</v>
      </c>
      <c r="C4" s="448">
        <f>'Apolo Rates'!D7</f>
        <v>7.46E-2</v>
      </c>
    </row>
    <row r="5" spans="1:11">
      <c r="A5" s="446" t="s">
        <v>18</v>
      </c>
      <c r="B5" s="447">
        <f>WBWS!L18</f>
        <v>5.3007956530176599E-2</v>
      </c>
      <c r="C5" s="448">
        <f>'Apolo Rates'!D25</f>
        <v>1.36575</v>
      </c>
    </row>
    <row r="6" spans="1:11">
      <c r="A6" s="446" t="s">
        <v>22</v>
      </c>
      <c r="B6" s="447">
        <f>WBWS!L19</f>
        <v>6.1798952066757229</v>
      </c>
      <c r="C6" s="448">
        <f>'Apolo Rates'!D33</f>
        <v>159.22499999999999</v>
      </c>
    </row>
    <row r="7" spans="1:11">
      <c r="A7" s="446" t="s">
        <v>16</v>
      </c>
      <c r="B7" s="447">
        <f>WBWS!L20</f>
        <v>0.63809625460896569</v>
      </c>
      <c r="C7" s="448">
        <f>'Apolo Rates'!D9</f>
        <v>16.440550000000002</v>
      </c>
    </row>
    <row r="8" spans="1:11">
      <c r="A8" s="446" t="s">
        <v>25</v>
      </c>
      <c r="B8" s="447">
        <f>C8/B18</f>
        <v>0.38189510537175747</v>
      </c>
      <c r="C8" s="448">
        <f>'Apolo Rates'!D39</f>
        <v>9.1606000000000005</v>
      </c>
      <c r="K8" s="245"/>
    </row>
    <row r="9" spans="1:11">
      <c r="A9" s="446" t="s">
        <v>19</v>
      </c>
      <c r="B9" s="447">
        <f>WBWS!L21</f>
        <v>3.0267805162041528E-2</v>
      </c>
      <c r="C9" s="448">
        <f>'Apolo Rates'!D27</f>
        <v>0.77985000000000004</v>
      </c>
    </row>
    <row r="10" spans="1:11">
      <c r="A10" s="446" t="s">
        <v>14</v>
      </c>
      <c r="B10" s="447">
        <f>+C10*B18</f>
        <v>32.430714680000001</v>
      </c>
      <c r="C10" s="448">
        <f>'Apolo Rates'!D6</f>
        <v>1.3520000000000001</v>
      </c>
    </row>
    <row r="11" spans="1:11">
      <c r="A11" s="446" t="s">
        <v>11</v>
      </c>
      <c r="B11" s="447">
        <f>+C11*B18</f>
        <v>28.184977624999998</v>
      </c>
      <c r="C11" s="448">
        <f>'Apolo Rates'!D4</f>
        <v>1.175</v>
      </c>
    </row>
    <row r="12" spans="1:11">
      <c r="A12" s="446" t="s">
        <v>23</v>
      </c>
      <c r="B12" s="447">
        <f>+C12/B18</f>
        <v>5.3799492771461805</v>
      </c>
      <c r="C12" s="448">
        <f>'Apolo Rates'!D36</f>
        <v>129.05000000000001</v>
      </c>
    </row>
    <row r="13" spans="1:11">
      <c r="A13" s="446" t="s">
        <v>24</v>
      </c>
      <c r="B13" s="447">
        <f>+C13/B18</f>
        <v>72.274751362340325</v>
      </c>
      <c r="C13" s="448">
        <f>'Apolo Rates'!D37</f>
        <v>1733.67</v>
      </c>
    </row>
    <row r="14" spans="1:11">
      <c r="A14" s="446" t="s">
        <v>26</v>
      </c>
      <c r="B14" s="447">
        <f>+C14/B18</f>
        <v>0.79827941676430547</v>
      </c>
      <c r="C14" s="448">
        <f>'Apolo Rates'!D41</f>
        <v>19.148499999999999</v>
      </c>
    </row>
    <row r="15" spans="1:11">
      <c r="A15" s="446" t="s">
        <v>20</v>
      </c>
      <c r="B15" s="447">
        <f>+C15/B18</f>
        <v>0.28441400971309094</v>
      </c>
      <c r="C15" s="448">
        <f>'Apolo Rates'!D29</f>
        <v>6.8223000000000003</v>
      </c>
    </row>
    <row r="16" spans="1:11">
      <c r="A16" s="446" t="s">
        <v>21</v>
      </c>
      <c r="B16" s="447">
        <f>+C16/B18</f>
        <v>3.9116671110005892</v>
      </c>
      <c r="C16" s="448">
        <f>'Apolo Rates'!D31</f>
        <v>93.83</v>
      </c>
    </row>
    <row r="17" spans="1:3">
      <c r="A17" s="446" t="s">
        <v>28</v>
      </c>
      <c r="B17" s="447">
        <f>+C17/C17</f>
        <v>1</v>
      </c>
      <c r="C17" s="448">
        <f>WBWS!N15</f>
        <v>25.249700000000001</v>
      </c>
    </row>
    <row r="18" spans="1:3">
      <c r="A18" s="446" t="s">
        <v>12</v>
      </c>
      <c r="B18" s="447">
        <f>WBWS!L15</f>
        <v>23.987214999999999</v>
      </c>
      <c r="C18" s="448">
        <v>1</v>
      </c>
    </row>
    <row r="22" spans="1:3">
      <c r="C22" s="445"/>
    </row>
    <row r="23" spans="1:3">
      <c r="B23" s="445"/>
      <c r="C23" s="467"/>
    </row>
  </sheetData>
  <pageMargins left="0.7" right="0.7" top="0.75" bottom="0.75" header="0.3" footer="0.3"/>
  <pageSetup orientation="portrait" horizontalDpi="300" verticalDpi="300" r:id="rId1"/>
  <headerFooter>
    <oddFooter>&amp;L_x000D_&amp;1#&amp;"Calibri"&amp;10&amp;K008000 Unrestricted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9A9C2-EA90-4D89-BD5B-2B18BB4D8D7A}">
  <sheetPr>
    <tabColor rgb="FFFF0000"/>
  </sheetPr>
  <dimension ref="B8:K41"/>
  <sheetViews>
    <sheetView topLeftCell="A4" workbookViewId="0">
      <selection activeCell="A2" sqref="A2:O39"/>
    </sheetView>
  </sheetViews>
  <sheetFormatPr defaultColWidth="9.140625" defaultRowHeight="12.75"/>
  <cols>
    <col min="2" max="2" width="14.5703125" bestFit="1" customWidth="1"/>
    <col min="3" max="3" width="26" customWidth="1"/>
    <col min="7" max="7" width="13.42578125" customWidth="1"/>
  </cols>
  <sheetData>
    <row r="8" spans="2:11">
      <c r="K8" s="245"/>
    </row>
    <row r="15" spans="2:11" ht="35.25">
      <c r="B15" s="318" t="s">
        <v>112</v>
      </c>
      <c r="C15" s="693">
        <f>Date!K8</f>
        <v>46134</v>
      </c>
      <c r="D15" s="693"/>
    </row>
    <row r="16" spans="2:11">
      <c r="B16" s="319"/>
      <c r="C16" s="319"/>
      <c r="D16" s="319"/>
    </row>
    <row r="19" spans="2:7" ht="30" customHeight="1" thickBot="1">
      <c r="C19" s="177"/>
      <c r="D19" s="177"/>
      <c r="F19" s="177"/>
    </row>
    <row r="20" spans="2:7" ht="23.25" hidden="1" customHeight="1"/>
    <row r="21" spans="2:7" ht="83.25" customHeight="1">
      <c r="B21" s="694" t="s">
        <v>222</v>
      </c>
      <c r="C21" s="695"/>
      <c r="D21" s="695" t="s">
        <v>223</v>
      </c>
      <c r="E21" s="695"/>
      <c r="F21" s="695"/>
      <c r="G21" s="696"/>
    </row>
    <row r="22" spans="2:7" ht="89.25" customHeight="1" thickBot="1">
      <c r="B22" s="707">
        <f>Date!J27</f>
        <v>12.589115</v>
      </c>
      <c r="C22" s="708"/>
      <c r="D22" s="708">
        <f>ROUNDDOWN(Date!J28,4)</f>
        <v>13.914199999999999</v>
      </c>
      <c r="E22" s="708"/>
      <c r="F22" s="708"/>
      <c r="G22" s="709"/>
    </row>
    <row r="40" ht="12.75" customHeight="1"/>
    <row r="41" ht="12.75" customHeight="1"/>
  </sheetData>
  <mergeCells count="5">
    <mergeCell ref="C15:D15"/>
    <mergeCell ref="B21:C21"/>
    <mergeCell ref="D21:G21"/>
    <mergeCell ref="B22:C22"/>
    <mergeCell ref="D22:G22"/>
  </mergeCells>
  <pageMargins left="0.7" right="0.7" top="0.75" bottom="0.75" header="0.3" footer="0.3"/>
  <pageSetup orientation="portrait" r:id="rId1"/>
  <headerFooter>
    <oddFooter>&amp;L_x000D_&amp;1#&amp;"Calibri"&amp;10&amp;K008000 Unrestricted</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78D7E-A412-4BF4-B5FE-E22842F9610D}">
  <sheetPr>
    <tabColor rgb="FFFF0000"/>
  </sheetPr>
  <dimension ref="A3:U28"/>
  <sheetViews>
    <sheetView workbookViewId="0">
      <selection activeCell="L17" sqref="L17"/>
    </sheetView>
  </sheetViews>
  <sheetFormatPr defaultColWidth="9.140625" defaultRowHeight="12.75"/>
  <cols>
    <col min="1" max="1" width="17.140625" customWidth="1"/>
    <col min="2" max="2" width="14.85546875" hidden="1" customWidth="1"/>
    <col min="3" max="10" width="9.28515625" hidden="1" customWidth="1"/>
    <col min="11" max="11" width="14.28515625" customWidth="1"/>
    <col min="12" max="12" width="16.5703125" customWidth="1"/>
    <col min="13" max="13" width="13.7109375" customWidth="1"/>
    <col min="14" max="14" width="18.7109375" customWidth="1"/>
    <col min="17" max="17" width="9.140625" hidden="1" customWidth="1"/>
    <col min="18" max="18" width="15.140625" hidden="1" customWidth="1"/>
    <col min="19" max="21" width="9.140625" hidden="1" customWidth="1"/>
    <col min="22" max="22" width="9.140625" customWidth="1"/>
  </cols>
  <sheetData>
    <row r="3" spans="1:21">
      <c r="C3" s="378"/>
    </row>
    <row r="4" spans="1:21">
      <c r="C4" s="378"/>
    </row>
    <row r="5" spans="1:21">
      <c r="C5" s="378"/>
      <c r="D5" s="437"/>
    </row>
    <row r="6" spans="1:21">
      <c r="C6" s="378"/>
    </row>
    <row r="7" spans="1:21" ht="15.75">
      <c r="A7" s="379" t="s">
        <v>69</v>
      </c>
      <c r="B7" s="379"/>
      <c r="C7" s="379"/>
      <c r="D7" s="379"/>
      <c r="E7" s="379"/>
      <c r="F7" s="380"/>
      <c r="G7" s="380"/>
      <c r="H7" s="380"/>
      <c r="I7" s="380"/>
    </row>
    <row r="8" spans="1:21" ht="15.75">
      <c r="A8" s="381" t="s">
        <v>70</v>
      </c>
      <c r="B8" s="381"/>
      <c r="C8" s="379"/>
      <c r="D8" s="379"/>
      <c r="E8" s="379"/>
      <c r="F8" s="380"/>
      <c r="G8" s="380"/>
      <c r="H8" s="380"/>
      <c r="I8" s="380"/>
      <c r="K8" s="245"/>
      <c r="L8" s="245"/>
    </row>
    <row r="9" spans="1:21" ht="15.75">
      <c r="A9" s="379"/>
      <c r="B9" s="379"/>
      <c r="H9" s="380"/>
      <c r="I9" s="380"/>
    </row>
    <row r="10" spans="1:21" ht="15.75" hidden="1">
      <c r="F10" s="380"/>
      <c r="G10" s="380"/>
      <c r="H10" s="380"/>
      <c r="I10" s="380"/>
    </row>
    <row r="11" spans="1:21" ht="14.25">
      <c r="A11" s="466">
        <f>Date!K8</f>
        <v>46134</v>
      </c>
      <c r="B11" s="718" t="s">
        <v>224</v>
      </c>
      <c r="C11" s="718"/>
      <c r="D11" s="718"/>
      <c r="E11" s="718"/>
      <c r="F11" s="718"/>
      <c r="H11" s="465"/>
      <c r="I11" s="465"/>
      <c r="K11" s="719" t="s">
        <v>224</v>
      </c>
      <c r="L11" s="719"/>
      <c r="M11" s="719"/>
      <c r="N11" s="719"/>
    </row>
    <row r="12" spans="1:21" ht="15.75" customHeight="1">
      <c r="A12" s="382"/>
      <c r="B12" s="680" t="s">
        <v>31</v>
      </c>
      <c r="C12" s="680"/>
      <c r="D12" s="680"/>
      <c r="E12" s="680" t="s">
        <v>31</v>
      </c>
      <c r="F12" s="680"/>
      <c r="G12" s="680"/>
      <c r="H12" s="680" t="s">
        <v>31</v>
      </c>
      <c r="I12" s="680"/>
      <c r="J12" s="680"/>
      <c r="K12" s="450"/>
      <c r="L12" s="680" t="s">
        <v>31</v>
      </c>
      <c r="M12" s="680"/>
      <c r="N12" s="680"/>
    </row>
    <row r="13" spans="1:21">
      <c r="A13" s="383"/>
      <c r="B13" s="673" t="s">
        <v>32</v>
      </c>
      <c r="C13" s="674"/>
      <c r="D13" s="674"/>
      <c r="E13" s="673" t="s">
        <v>33</v>
      </c>
      <c r="F13" s="674"/>
      <c r="G13" s="674"/>
      <c r="H13" s="673" t="s">
        <v>34</v>
      </c>
      <c r="I13" s="674"/>
      <c r="J13" s="674"/>
      <c r="K13" s="452"/>
      <c r="L13" s="673" t="s">
        <v>73</v>
      </c>
      <c r="M13" s="674"/>
      <c r="N13" s="674"/>
    </row>
    <row r="14" spans="1:21" ht="18.75" customHeight="1">
      <c r="A14" s="453" t="s">
        <v>181</v>
      </c>
      <c r="B14" s="454" t="s">
        <v>37</v>
      </c>
      <c r="C14" s="454" t="s">
        <v>38</v>
      </c>
      <c r="D14" s="455" t="s">
        <v>39</v>
      </c>
      <c r="E14" s="454" t="s">
        <v>37</v>
      </c>
      <c r="F14" s="455" t="s">
        <v>38</v>
      </c>
      <c r="G14" s="454" t="s">
        <v>39</v>
      </c>
      <c r="H14" s="455" t="s">
        <v>37</v>
      </c>
      <c r="I14" s="454" t="s">
        <v>38</v>
      </c>
      <c r="J14" s="454" t="s">
        <v>39</v>
      </c>
      <c r="K14" s="454" t="s">
        <v>225</v>
      </c>
      <c r="L14" s="456" t="s">
        <v>37</v>
      </c>
      <c r="M14" s="456" t="s">
        <v>38</v>
      </c>
      <c r="N14" s="457" t="s">
        <v>39</v>
      </c>
    </row>
    <row r="15" spans="1:21" ht="18.75" customHeight="1">
      <c r="A15" s="383" t="s">
        <v>226</v>
      </c>
      <c r="B15" s="458"/>
      <c r="C15" s="458"/>
      <c r="D15" s="459"/>
      <c r="E15" s="460"/>
      <c r="F15" s="461"/>
      <c r="G15" s="460"/>
      <c r="H15" s="459"/>
      <c r="I15" s="458"/>
      <c r="J15" s="458"/>
      <c r="K15" s="458" t="s">
        <v>12</v>
      </c>
      <c r="L15" s="458">
        <f>N15*0.95</f>
        <v>23.987214999999999</v>
      </c>
      <c r="M15" s="458">
        <f>N15*1.05</f>
        <v>26.512185000000002</v>
      </c>
      <c r="N15" s="462">
        <f>+'Rates input '!G28</f>
        <v>25.249700000000001</v>
      </c>
      <c r="Q15" t="str">
        <f>_xll.TR(Q16:Q23,R15:S15,,R16)</f>
        <v>Paused at 08:25:38</v>
      </c>
      <c r="R15" t="s">
        <v>227</v>
      </c>
      <c r="S15" t="s">
        <v>228</v>
      </c>
      <c r="T15" t="s">
        <v>39</v>
      </c>
    </row>
    <row r="16" spans="1:21" ht="20.25" customHeight="1">
      <c r="A16" s="453" t="s">
        <v>183</v>
      </c>
      <c r="B16" s="454" t="e">
        <f>#REF!</f>
        <v>#REF!</v>
      </c>
      <c r="C16" s="454" t="e">
        <f>#REF!</f>
        <v>#REF!</v>
      </c>
      <c r="D16" s="455" t="e">
        <f>#REF!</f>
        <v>#REF!</v>
      </c>
      <c r="E16" s="454" t="e">
        <f>#REF!</f>
        <v>#REF!</v>
      </c>
      <c r="F16" s="455" t="e">
        <f>#REF!</f>
        <v>#REF!</v>
      </c>
      <c r="G16" s="454" t="e">
        <f>#REF!</f>
        <v>#REF!</v>
      </c>
      <c r="H16" s="455" t="e">
        <f>#REF!</f>
        <v>#REF!</v>
      </c>
      <c r="I16" s="454" t="e">
        <f>#REF!</f>
        <v>#REF!</v>
      </c>
      <c r="J16" s="454" t="e">
        <f>#REF!</f>
        <v>#REF!</v>
      </c>
      <c r="K16" s="454" t="s">
        <v>17</v>
      </c>
      <c r="L16" s="456">
        <f t="shared" ref="L16:L23" si="0">N16*0.98</f>
        <v>17.7370052608</v>
      </c>
      <c r="M16" s="456">
        <f>N16*1.025</f>
        <v>18.551459583999996</v>
      </c>
      <c r="N16" s="463">
        <f>'Apolo Rates'!D23*WBWS!N15</f>
        <v>18.098984959999999</v>
      </c>
      <c r="Q16" t="s">
        <v>229</v>
      </c>
      <c r="R16" s="610">
        <v>0.7167</v>
      </c>
      <c r="S16" s="610">
        <v>0.71689999999999998</v>
      </c>
      <c r="T16" s="351">
        <f>AVERAGE(R16:S16)</f>
        <v>0.71679999999999999</v>
      </c>
      <c r="U16" s="351">
        <f>AVERAGE(R16:S16)</f>
        <v>0.71679999999999999</v>
      </c>
    </row>
    <row r="17" spans="1:20" ht="19.5" customHeight="1">
      <c r="A17" s="383" t="s">
        <v>184</v>
      </c>
      <c r="B17" s="458" t="e">
        <f>#REF!</f>
        <v>#REF!</v>
      </c>
      <c r="C17" s="458" t="e">
        <f>#REF!</f>
        <v>#REF!</v>
      </c>
      <c r="D17" s="459" t="e">
        <f>#REF!</f>
        <v>#REF!</v>
      </c>
      <c r="E17" s="460" t="e">
        <f>#REF!</f>
        <v>#REF!</v>
      </c>
      <c r="F17" s="461" t="e">
        <f>#REF!</f>
        <v>#REF!</v>
      </c>
      <c r="G17" s="460" t="e">
        <f>#REF!</f>
        <v>#REF!</v>
      </c>
      <c r="H17" s="459" t="e">
        <f>#REF!</f>
        <v>#REF!</v>
      </c>
      <c r="I17" s="458" t="e">
        <f>#REF!</f>
        <v>#REF!</v>
      </c>
      <c r="J17" s="458" t="e">
        <f>#REF!</f>
        <v>#REF!</v>
      </c>
      <c r="K17" s="458" t="s">
        <v>15</v>
      </c>
      <c r="L17" s="458">
        <f t="shared" si="0"/>
        <v>1.8459550675999998</v>
      </c>
      <c r="M17" s="458">
        <f t="shared" ref="M17:M23" si="1">N17*1.05</f>
        <v>1.977809001</v>
      </c>
      <c r="N17" s="462">
        <f>'Apolo Rates'!D7*WBWS!N15</f>
        <v>1.8836276199999999</v>
      </c>
      <c r="Q17" t="s">
        <v>230</v>
      </c>
      <c r="R17" s="610">
        <v>7.0499999999999993E-2</v>
      </c>
      <c r="S17" s="610">
        <v>7.8700000000000006E-2</v>
      </c>
      <c r="T17" s="351">
        <f t="shared" ref="T17:T23" si="2">AVERAGE(R17:S17)</f>
        <v>7.46E-2</v>
      </c>
    </row>
    <row r="18" spans="1:20" ht="18.75" customHeight="1">
      <c r="A18" s="453" t="s">
        <v>185</v>
      </c>
      <c r="B18" s="454" t="e">
        <f>#REF!</f>
        <v>#REF!</v>
      </c>
      <c r="C18" s="454" t="e">
        <f>#REF!</f>
        <v>#REF!</v>
      </c>
      <c r="D18" s="455" t="e">
        <f>#REF!</f>
        <v>#REF!</v>
      </c>
      <c r="E18" s="454" t="e">
        <f>#REF!</f>
        <v>#REF!</v>
      </c>
      <c r="F18" s="455" t="e">
        <f>#REF!</f>
        <v>#REF!</v>
      </c>
      <c r="G18" s="454" t="e">
        <f>#REF!</f>
        <v>#REF!</v>
      </c>
      <c r="H18" s="455" t="e">
        <f>#REF!</f>
        <v>#REF!</v>
      </c>
      <c r="I18" s="454" t="e">
        <f>#REF!</f>
        <v>#REF!</v>
      </c>
      <c r="J18" s="454" t="e">
        <f>#REF!</f>
        <v>#REF!</v>
      </c>
      <c r="K18" s="454" t="s">
        <v>18</v>
      </c>
      <c r="L18" s="456">
        <f t="shared" si="0"/>
        <v>5.3007956530176599E-2</v>
      </c>
      <c r="M18" s="456">
        <f t="shared" si="1"/>
        <v>5.6794239139474928E-2</v>
      </c>
      <c r="N18" s="463">
        <f>'Apolo Rates'!D25/WBWS!N15</f>
        <v>5.4089751561404692E-2</v>
      </c>
      <c r="Q18" t="s">
        <v>231</v>
      </c>
      <c r="R18" s="178">
        <v>1.3656999999999999</v>
      </c>
      <c r="S18" s="178">
        <v>1.3657999999999999</v>
      </c>
      <c r="T18" s="351">
        <f t="shared" si="2"/>
        <v>1.3657499999999998</v>
      </c>
    </row>
    <row r="19" spans="1:20">
      <c r="A19" s="383" t="s">
        <v>186</v>
      </c>
      <c r="B19" s="458" t="e">
        <f>#REF!</f>
        <v>#REF!</v>
      </c>
      <c r="C19" s="458" t="e">
        <f>#REF!</f>
        <v>#REF!</v>
      </c>
      <c r="D19" s="459" t="e">
        <f>#REF!</f>
        <v>#REF!</v>
      </c>
      <c r="E19" s="460" t="e">
        <f>#REF!</f>
        <v>#REF!</v>
      </c>
      <c r="F19" s="461" t="e">
        <f>#REF!</f>
        <v>#REF!</v>
      </c>
      <c r="G19" s="460" t="e">
        <f>#REF!</f>
        <v>#REF!</v>
      </c>
      <c r="H19" s="459" t="e">
        <f>#REF!</f>
        <v>#REF!</v>
      </c>
      <c r="I19" s="458" t="e">
        <f>#REF!</f>
        <v>#REF!</v>
      </c>
      <c r="J19" s="458" t="e">
        <f>#REF!</f>
        <v>#REF!</v>
      </c>
      <c r="K19" s="458" t="s">
        <v>22</v>
      </c>
      <c r="L19" s="458">
        <f t="shared" si="0"/>
        <v>6.1798952066757229</v>
      </c>
      <c r="M19" s="458">
        <f t="shared" si="1"/>
        <v>6.6213162928668465</v>
      </c>
      <c r="N19" s="462">
        <f>'Apolo Rates'!D34/WBWS!N15</f>
        <v>6.3060155170160437</v>
      </c>
      <c r="Q19" t="s">
        <v>232</v>
      </c>
      <c r="R19" s="178">
        <v>159.21</v>
      </c>
      <c r="S19" s="178">
        <v>159.24</v>
      </c>
      <c r="T19" s="351">
        <f t="shared" si="2"/>
        <v>159.22500000000002</v>
      </c>
    </row>
    <row r="20" spans="1:20" ht="17.25" customHeight="1">
      <c r="A20" s="453" t="s">
        <v>187</v>
      </c>
      <c r="B20" s="454" t="e">
        <f>#REF!</f>
        <v>#REF!</v>
      </c>
      <c r="C20" s="454" t="e">
        <f>#REF!</f>
        <v>#REF!</v>
      </c>
      <c r="D20" s="455" t="e">
        <f>#REF!</f>
        <v>#REF!</v>
      </c>
      <c r="E20" s="454" t="e">
        <f>#REF!</f>
        <v>#REF!</v>
      </c>
      <c r="F20" s="455" t="e">
        <f>#REF!</f>
        <v>#REF!</v>
      </c>
      <c r="G20" s="454" t="e">
        <f>#REF!</f>
        <v>#REF!</v>
      </c>
      <c r="H20" s="455" t="e">
        <f>#REF!</f>
        <v>#REF!</v>
      </c>
      <c r="I20" s="454" t="e">
        <f>#REF!</f>
        <v>#REF!</v>
      </c>
      <c r="J20" s="454" t="e">
        <f>#REF!</f>
        <v>#REF!</v>
      </c>
      <c r="K20" s="454" t="s">
        <v>16</v>
      </c>
      <c r="L20" s="456">
        <f>N20*0.98</f>
        <v>0.63809625460896569</v>
      </c>
      <c r="M20" s="456">
        <f>N20*1.05</f>
        <v>0.68367455850960623</v>
      </c>
      <c r="N20" s="464">
        <f>'Apolo Rates'!D10/WBWS!N15</f>
        <v>0.65111862715200586</v>
      </c>
      <c r="Q20" t="s">
        <v>233</v>
      </c>
      <c r="R20" s="178">
        <v>16.4376</v>
      </c>
      <c r="S20" s="178">
        <v>16.4435</v>
      </c>
      <c r="T20" s="351">
        <f t="shared" si="2"/>
        <v>16.440550000000002</v>
      </c>
    </row>
    <row r="21" spans="1:20" ht="19.5" customHeight="1">
      <c r="A21" s="383" t="s">
        <v>188</v>
      </c>
      <c r="B21" s="458" t="e">
        <f>#REF!</f>
        <v>#REF!</v>
      </c>
      <c r="C21" s="458" t="e">
        <f>#REF!</f>
        <v>#REF!</v>
      </c>
      <c r="D21" s="459" t="e">
        <f>#REF!</f>
        <v>#REF!</v>
      </c>
      <c r="E21" s="460" t="e">
        <f>#REF!</f>
        <v>#REF!</v>
      </c>
      <c r="F21" s="461" t="e">
        <f>#REF!</f>
        <v>#REF!</v>
      </c>
      <c r="G21" s="460" t="e">
        <f>#REF!</f>
        <v>#REF!</v>
      </c>
      <c r="H21" s="459" t="e">
        <f>#REF!</f>
        <v>#REF!</v>
      </c>
      <c r="I21" s="458" t="e">
        <f>#REF!</f>
        <v>#REF!</v>
      </c>
      <c r="J21" s="458" t="e">
        <f>#REF!</f>
        <v>#REF!</v>
      </c>
      <c r="K21" s="458" t="s">
        <v>19</v>
      </c>
      <c r="L21" s="458">
        <f t="shared" si="0"/>
        <v>3.0267805162041528E-2</v>
      </c>
      <c r="M21" s="458">
        <f t="shared" si="1"/>
        <v>3.2429791245044498E-2</v>
      </c>
      <c r="N21" s="462">
        <f>'Apolo Rates'!D27/WBWS!N15</f>
        <v>3.0885515471470948E-2</v>
      </c>
      <c r="Q21" t="s">
        <v>234</v>
      </c>
      <c r="R21" s="178">
        <v>0.77959999999999996</v>
      </c>
      <c r="S21" s="178">
        <v>0.78010000000000002</v>
      </c>
      <c r="T21" s="351">
        <f t="shared" si="2"/>
        <v>0.77984999999999993</v>
      </c>
    </row>
    <row r="22" spans="1:20" ht="19.5" customHeight="1">
      <c r="A22" s="453" t="s">
        <v>83</v>
      </c>
      <c r="B22" s="454" t="e">
        <f>#REF!</f>
        <v>#REF!</v>
      </c>
      <c r="C22" s="454" t="e">
        <f>#REF!</f>
        <v>#REF!</v>
      </c>
      <c r="D22" s="455" t="e">
        <f>#REF!</f>
        <v>#REF!</v>
      </c>
      <c r="E22" s="454"/>
      <c r="F22" s="455"/>
      <c r="G22" s="454"/>
      <c r="H22" s="455" t="e">
        <f>#REF!</f>
        <v>#REF!</v>
      </c>
      <c r="I22" s="454" t="e">
        <f>#REF!</f>
        <v>#REF!</v>
      </c>
      <c r="J22" s="454" t="e">
        <f>#REF!</f>
        <v>#REF!</v>
      </c>
      <c r="K22" s="454" t="s">
        <v>14</v>
      </c>
      <c r="L22" s="456">
        <f t="shared" si="0"/>
        <v>33.454842512000006</v>
      </c>
      <c r="M22" s="456">
        <f t="shared" si="1"/>
        <v>35.844474120000008</v>
      </c>
      <c r="N22" s="463">
        <f>'Apolo Rates'!D5*WBWS!N15</f>
        <v>34.137594400000005</v>
      </c>
      <c r="Q22" t="s">
        <v>235</v>
      </c>
      <c r="R22" s="178">
        <v>1.3517999999999999</v>
      </c>
      <c r="S22" s="178">
        <v>1.3522000000000001</v>
      </c>
      <c r="T22" s="351">
        <f t="shared" si="2"/>
        <v>1.3519999999999999</v>
      </c>
    </row>
    <row r="23" spans="1:20" ht="20.25" customHeight="1">
      <c r="A23" s="383" t="s">
        <v>84</v>
      </c>
      <c r="B23" s="458" t="e">
        <f>#REF!</f>
        <v>#REF!</v>
      </c>
      <c r="C23" s="458" t="e">
        <f>#REF!</f>
        <v>#REF!</v>
      </c>
      <c r="D23" s="459" t="e">
        <f>#REF!</f>
        <v>#REF!</v>
      </c>
      <c r="E23" s="460"/>
      <c r="F23" s="461"/>
      <c r="G23" s="460"/>
      <c r="H23" s="459"/>
      <c r="I23" s="458"/>
      <c r="J23" s="458"/>
      <c r="K23" s="458" t="s">
        <v>11</v>
      </c>
      <c r="L23" s="458">
        <f t="shared" si="0"/>
        <v>29.07502955</v>
      </c>
      <c r="M23" s="458">
        <f t="shared" si="1"/>
        <v>31.151817375000004</v>
      </c>
      <c r="N23" s="462">
        <f>'Apolo Rates'!D4*WBWS!N15</f>
        <v>29.668397500000001</v>
      </c>
      <c r="Q23" t="s">
        <v>236</v>
      </c>
      <c r="R23" s="178">
        <v>1.1749000000000001</v>
      </c>
      <c r="S23" s="178">
        <v>1.1751</v>
      </c>
      <c r="T23" s="351">
        <f t="shared" si="2"/>
        <v>1.175</v>
      </c>
    </row>
    <row r="24" spans="1:20" ht="13.5" thickBot="1"/>
    <row r="25" spans="1:20" ht="12.75" customHeight="1">
      <c r="A25" s="710" t="s">
        <v>68</v>
      </c>
      <c r="B25" s="711"/>
      <c r="C25" s="711"/>
      <c r="D25" s="711"/>
      <c r="E25" s="711"/>
      <c r="F25" s="711"/>
      <c r="G25" s="711"/>
      <c r="H25" s="711"/>
      <c r="I25" s="711"/>
      <c r="J25" s="711"/>
      <c r="K25" s="711"/>
      <c r="L25" s="711"/>
      <c r="M25" s="711"/>
      <c r="N25" s="712"/>
      <c r="O25" s="451"/>
      <c r="P25" s="451"/>
      <c r="Q25" s="451"/>
      <c r="R25" s="451"/>
    </row>
    <row r="26" spans="1:20">
      <c r="A26" s="713"/>
      <c r="B26" s="672"/>
      <c r="C26" s="672"/>
      <c r="D26" s="672"/>
      <c r="E26" s="672"/>
      <c r="F26" s="672"/>
      <c r="G26" s="672"/>
      <c r="H26" s="672"/>
      <c r="I26" s="672"/>
      <c r="J26" s="672"/>
      <c r="K26" s="672"/>
      <c r="L26" s="672"/>
      <c r="M26" s="672"/>
      <c r="N26" s="714"/>
      <c r="O26" s="451"/>
      <c r="P26" s="451"/>
      <c r="Q26" s="451"/>
      <c r="R26" s="451"/>
    </row>
    <row r="27" spans="1:20" ht="101.25" customHeight="1" thickBot="1">
      <c r="A27" s="715"/>
      <c r="B27" s="716"/>
      <c r="C27" s="716"/>
      <c r="D27" s="716"/>
      <c r="E27" s="716"/>
      <c r="F27" s="716"/>
      <c r="G27" s="716"/>
      <c r="H27" s="716"/>
      <c r="I27" s="716"/>
      <c r="J27" s="716"/>
      <c r="K27" s="716"/>
      <c r="L27" s="716"/>
      <c r="M27" s="716"/>
      <c r="N27" s="717"/>
      <c r="O27" s="451"/>
      <c r="P27" s="451"/>
      <c r="Q27" s="451"/>
      <c r="R27" s="451"/>
    </row>
    <row r="28" spans="1:20">
      <c r="J28">
        <f>507.6992*(1.05)</f>
        <v>533.08416</v>
      </c>
    </row>
  </sheetData>
  <mergeCells count="11">
    <mergeCell ref="A25:N27"/>
    <mergeCell ref="B11:F11"/>
    <mergeCell ref="B12:D12"/>
    <mergeCell ref="E12:G12"/>
    <mergeCell ref="H12:J12"/>
    <mergeCell ref="L12:N12"/>
    <mergeCell ref="B13:D13"/>
    <mergeCell ref="E13:G13"/>
    <mergeCell ref="H13:J13"/>
    <mergeCell ref="L13:N13"/>
    <mergeCell ref="K11:N11"/>
  </mergeCells>
  <pageMargins left="0.7" right="0.7" top="0.75" bottom="0.75" header="0.3" footer="0.3"/>
  <pageSetup orientation="portrait" r:id="rId1"/>
  <headerFooter>
    <oddFooter>&amp;L_x000D_&amp;1#&amp;"Calibri"&amp;10&amp;K008000 Unrestricted</oddFooter>
  </headerFooter>
  <customProperties>
    <customPr name="REFI_OFFICE_FUNCTION_DATA" r:id="rId2"/>
  </customPropertie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AA358-E8E4-4CF6-B37A-B50C75039213}">
  <sheetPr>
    <tabColor rgb="FFFF0000"/>
    <pageSetUpPr fitToPage="1"/>
  </sheetPr>
  <dimension ref="A8:L53"/>
  <sheetViews>
    <sheetView topLeftCell="A18" workbookViewId="0">
      <selection activeCell="I32" sqref="I32"/>
    </sheetView>
  </sheetViews>
  <sheetFormatPr defaultColWidth="9.140625" defaultRowHeight="12.75"/>
  <cols>
    <col min="2" max="2" width="17.42578125" bestFit="1" customWidth="1"/>
    <col min="3" max="3" width="26" customWidth="1"/>
    <col min="4" max="4" width="31.7109375" customWidth="1"/>
    <col min="5" max="5" width="6.140625" customWidth="1"/>
    <col min="6" max="6" width="2.5703125" hidden="1" customWidth="1"/>
    <col min="7" max="7" width="3" hidden="1" customWidth="1"/>
    <col min="8" max="8" width="27" customWidth="1"/>
    <col min="9" max="9" width="25.28515625" customWidth="1"/>
    <col min="10" max="10" width="28.140625" customWidth="1"/>
    <col min="11" max="11" width="27.28515625" customWidth="1"/>
  </cols>
  <sheetData>
    <row r="8" spans="1:12">
      <c r="K8" s="245"/>
      <c r="L8" s="245"/>
    </row>
    <row r="9" spans="1:12" ht="15.75">
      <c r="B9" s="379" t="s">
        <v>69</v>
      </c>
      <c r="C9" s="379"/>
      <c r="D9" s="379"/>
      <c r="E9" s="379"/>
      <c r="F9" s="379"/>
      <c r="G9" s="380"/>
      <c r="H9" s="380"/>
      <c r="I9" s="380"/>
      <c r="J9" s="380"/>
      <c r="K9" s="380"/>
    </row>
    <row r="10" spans="1:12" ht="15.75">
      <c r="A10" s="475"/>
      <c r="B10" s="381" t="s">
        <v>70</v>
      </c>
      <c r="C10" s="381"/>
      <c r="D10" s="379"/>
      <c r="E10" s="379"/>
      <c r="F10" s="379"/>
      <c r="G10" s="380"/>
      <c r="H10" s="380"/>
      <c r="I10" s="380"/>
      <c r="J10" s="380"/>
      <c r="K10" s="380"/>
    </row>
    <row r="11" spans="1:12" ht="15.75">
      <c r="A11" s="475"/>
      <c r="G11" s="380"/>
      <c r="H11" s="380"/>
      <c r="I11" s="380"/>
      <c r="J11" s="380"/>
      <c r="K11" s="380"/>
    </row>
    <row r="12" spans="1:12" ht="14.25">
      <c r="A12" s="475"/>
      <c r="B12" s="529">
        <f>Date!K8</f>
        <v>46134</v>
      </c>
      <c r="C12" s="718" t="s">
        <v>237</v>
      </c>
      <c r="D12" s="718"/>
      <c r="E12" s="718"/>
      <c r="F12" s="718"/>
      <c r="G12" s="718"/>
      <c r="H12" s="476"/>
      <c r="J12" s="465"/>
      <c r="K12" s="465"/>
    </row>
    <row r="13" spans="1:12" s="486" customFormat="1"/>
    <row r="14" spans="1:12" ht="25.5" customHeight="1">
      <c r="A14" s="475"/>
      <c r="B14" s="722" t="s">
        <v>238</v>
      </c>
      <c r="C14" s="722"/>
      <c r="D14" s="723">
        <v>2049.0500000000002</v>
      </c>
      <c r="E14" s="723"/>
      <c r="F14" s="723"/>
      <c r="G14" s="723"/>
      <c r="H14" s="492"/>
    </row>
    <row r="15" spans="1:12" ht="23.25" hidden="1" customHeight="1">
      <c r="A15" s="475"/>
      <c r="B15" s="475"/>
      <c r="C15" s="475"/>
      <c r="D15" s="475"/>
      <c r="E15" s="475"/>
      <c r="F15" s="475"/>
      <c r="G15" s="475"/>
      <c r="H15" s="475"/>
    </row>
    <row r="16" spans="1:12" ht="23.25" customHeight="1">
      <c r="A16" s="475"/>
      <c r="B16" s="475"/>
      <c r="C16" s="475"/>
      <c r="D16" s="475"/>
      <c r="E16" s="475"/>
      <c r="F16" s="475"/>
      <c r="G16" s="475"/>
      <c r="H16" s="475"/>
    </row>
    <row r="17" spans="1:12" ht="39" customHeight="1">
      <c r="A17" s="475"/>
      <c r="B17" s="721" t="s">
        <v>225</v>
      </c>
      <c r="C17" s="721"/>
      <c r="D17" s="721" t="s">
        <v>239</v>
      </c>
      <c r="E17" s="721"/>
      <c r="F17" s="721"/>
      <c r="G17" s="721"/>
      <c r="H17" s="544" t="s">
        <v>240</v>
      </c>
      <c r="I17" s="544" t="s">
        <v>241</v>
      </c>
      <c r="J17" s="544" t="s">
        <v>242</v>
      </c>
    </row>
    <row r="18" spans="1:12" ht="19.5" customHeight="1">
      <c r="A18" s="475"/>
      <c r="B18" s="724" t="s">
        <v>12</v>
      </c>
      <c r="C18" s="724"/>
      <c r="D18" s="720">
        <v>2151.5</v>
      </c>
      <c r="E18" s="720"/>
      <c r="F18" s="720"/>
      <c r="G18" s="720"/>
      <c r="H18" s="481">
        <f>ROUNDDOWN((D18/2),3)</f>
        <v>1075.75</v>
      </c>
      <c r="I18" s="481">
        <f>ROUNDDOWN(H18/2,4)</f>
        <v>537.875</v>
      </c>
      <c r="J18" s="481">
        <f>ROUNDDOWN(I18/2.5,4)</f>
        <v>215.15</v>
      </c>
      <c r="L18" s="179"/>
    </row>
    <row r="19" spans="1:12" ht="29.25" customHeight="1">
      <c r="A19" s="475"/>
      <c r="B19" s="724" t="s">
        <v>16</v>
      </c>
      <c r="C19" s="725"/>
      <c r="D19" s="720">
        <v>40510.639999999999</v>
      </c>
      <c r="E19" s="720"/>
      <c r="F19" s="720"/>
      <c r="G19" s="720"/>
      <c r="H19" s="481">
        <f>ROUNDDOWN((D19/2),3)</f>
        <v>20255.32</v>
      </c>
      <c r="I19" s="481">
        <f>ROUNDDOWN(H19/2,3)</f>
        <v>10127.66</v>
      </c>
      <c r="J19" s="481">
        <f>ROUNDDOWN(I19/2.5,4)</f>
        <v>4051.0639999999999</v>
      </c>
    </row>
    <row r="20" spans="1:12" ht="20.25" customHeight="1">
      <c r="A20" s="475"/>
      <c r="B20" s="724" t="s">
        <v>15</v>
      </c>
      <c r="C20" s="725"/>
      <c r="D20" s="720">
        <v>29272.14</v>
      </c>
      <c r="E20" s="720"/>
      <c r="F20" s="720"/>
      <c r="G20" s="720"/>
      <c r="H20" s="481">
        <f>ROUNDDOWN((D20/2),2)</f>
        <v>14636.07</v>
      </c>
      <c r="I20" s="481">
        <f>ROUNDDOWN(H20/2,3)</f>
        <v>7318.0349999999999</v>
      </c>
      <c r="J20" s="481">
        <f>ROUNDDOWN(I20/2.5,3)</f>
        <v>2927.2139999999999</v>
      </c>
    </row>
    <row r="21" spans="1:12" ht="23.25" customHeight="1">
      <c r="A21" s="475"/>
      <c r="B21" s="724" t="s">
        <v>17</v>
      </c>
      <c r="C21" s="725"/>
      <c r="D21" s="720">
        <v>3270.26</v>
      </c>
      <c r="E21" s="720"/>
      <c r="F21" s="720"/>
      <c r="G21" s="720"/>
      <c r="H21" s="481">
        <f>ROUNDDOWN((D21/2),3)</f>
        <v>1635.13</v>
      </c>
      <c r="I21" s="481">
        <f>ROUNDDOWN(H21/2,3)</f>
        <v>817.56500000000005</v>
      </c>
      <c r="J21" s="481">
        <f>ROUNDDOWN(I21/2.5,3)</f>
        <v>327.02600000000001</v>
      </c>
    </row>
    <row r="22" spans="1:12" ht="21" customHeight="1">
      <c r="A22" s="475"/>
      <c r="B22" s="724" t="s">
        <v>14</v>
      </c>
      <c r="C22" s="725"/>
      <c r="D22" s="720">
        <v>1702.68</v>
      </c>
      <c r="E22" s="720"/>
      <c r="F22" s="720"/>
      <c r="G22" s="720"/>
      <c r="H22" s="481">
        <f>ROUNDDOWN((D22/2),3)</f>
        <v>851.34</v>
      </c>
      <c r="I22" s="481">
        <f>ROUNDDOWN(H22/2,2)</f>
        <v>425.67</v>
      </c>
      <c r="J22" s="481">
        <f>ROUNDDOWN(I22/2.5,4)</f>
        <v>170.268</v>
      </c>
    </row>
    <row r="23" spans="1:12" ht="24" customHeight="1">
      <c r="A23" s="475"/>
      <c r="B23" s="724" t="s">
        <v>11</v>
      </c>
      <c r="C23" s="725"/>
      <c r="D23" s="720">
        <v>1984.23</v>
      </c>
      <c r="E23" s="720"/>
      <c r="F23" s="720"/>
      <c r="G23" s="720"/>
      <c r="H23" s="481">
        <f>ROUNDDOWN((D23/2),2)</f>
        <v>992.11</v>
      </c>
      <c r="I23" s="481">
        <f>ROUNDDOWN(H23/2,3)</f>
        <v>496.05500000000001</v>
      </c>
      <c r="J23" s="481">
        <f>ROUNDDOWN(I23/2.5,4)</f>
        <v>198.422</v>
      </c>
    </row>
    <row r="24" spans="1:12" ht="25.5" customHeight="1">
      <c r="A24" s="475"/>
      <c r="B24" s="724" t="s">
        <v>27</v>
      </c>
      <c r="C24" s="725"/>
      <c r="D24" s="720">
        <v>13730055.460000001</v>
      </c>
      <c r="E24" s="720"/>
      <c r="F24" s="720"/>
      <c r="G24" s="720"/>
      <c r="H24" s="481">
        <f>ROUNDDOWN((D24/2),2)</f>
        <v>6865027.7300000004</v>
      </c>
      <c r="I24" s="481">
        <f>ROUNDDOWN(H24/2,3)</f>
        <v>3432513.8650000002</v>
      </c>
      <c r="J24" s="481">
        <f>ROUNDDOWN(I24/2.5,4)</f>
        <v>1373005.5460000001</v>
      </c>
    </row>
    <row r="25" spans="1:12" ht="25.5" customHeight="1">
      <c r="A25" s="475"/>
      <c r="B25" s="483"/>
      <c r="C25" s="484"/>
      <c r="D25" s="485"/>
      <c r="E25" s="485"/>
      <c r="F25" s="485"/>
      <c r="G25" s="485"/>
      <c r="H25" s="485"/>
    </row>
    <row r="26" spans="1:12" ht="25.5" customHeight="1">
      <c r="A26" s="475"/>
      <c r="B26" s="726" t="s">
        <v>243</v>
      </c>
      <c r="C26" s="726"/>
      <c r="D26" s="726"/>
      <c r="F26" s="582"/>
      <c r="G26" s="581"/>
      <c r="H26" s="485"/>
      <c r="I26" s="727" t="s">
        <v>244</v>
      </c>
      <c r="J26" s="727"/>
      <c r="K26" s="727"/>
    </row>
    <row r="27" spans="1:12" ht="25.5" customHeight="1">
      <c r="A27" s="475"/>
      <c r="B27" s="585"/>
      <c r="C27" s="585" t="s">
        <v>245</v>
      </c>
      <c r="D27" s="585" t="s">
        <v>246</v>
      </c>
      <c r="E27" s="582"/>
      <c r="F27" s="582"/>
      <c r="G27" s="582"/>
      <c r="I27" s="587"/>
      <c r="J27" s="588" t="s">
        <v>108</v>
      </c>
      <c r="K27" s="588" t="s">
        <v>76</v>
      </c>
    </row>
    <row r="28" spans="1:12" ht="25.5" customHeight="1">
      <c r="A28" s="475"/>
      <c r="B28" s="583" t="s">
        <v>12</v>
      </c>
      <c r="C28" s="586">
        <v>10</v>
      </c>
      <c r="D28" s="586">
        <f>+C28/2</f>
        <v>5</v>
      </c>
      <c r="E28" s="582"/>
      <c r="F28" s="582"/>
      <c r="G28" s="582"/>
      <c r="H28" s="485"/>
      <c r="I28" s="545" t="s">
        <v>12</v>
      </c>
      <c r="J28" s="546">
        <v>6.2600000000000003E-2</v>
      </c>
      <c r="K28" s="546">
        <v>6.9199999999999998E-2</v>
      </c>
    </row>
    <row r="29" spans="1:12" ht="25.5" customHeight="1">
      <c r="A29" s="475"/>
      <c r="B29" s="583" t="s">
        <v>16</v>
      </c>
      <c r="C29" s="586">
        <v>188.39</v>
      </c>
      <c r="D29" s="586">
        <v>94.15</v>
      </c>
      <c r="E29" s="582"/>
      <c r="F29" s="582"/>
      <c r="G29" s="582"/>
      <c r="H29" s="485"/>
      <c r="I29" s="545" t="s">
        <v>27</v>
      </c>
      <c r="J29" s="547">
        <v>399.39</v>
      </c>
      <c r="K29" s="546">
        <v>441.43</v>
      </c>
    </row>
    <row r="30" spans="1:12" ht="25.5" customHeight="1">
      <c r="A30" s="475"/>
      <c r="B30" s="583" t="s">
        <v>15</v>
      </c>
      <c r="C30" s="586">
        <v>136.05000000000001</v>
      </c>
      <c r="D30" s="586">
        <v>68.03</v>
      </c>
      <c r="E30" s="582"/>
      <c r="F30" s="582"/>
      <c r="G30" s="582"/>
      <c r="H30" s="485"/>
      <c r="I30" s="437"/>
    </row>
    <row r="31" spans="1:12" ht="25.5" customHeight="1">
      <c r="A31" s="475"/>
      <c r="B31" s="583" t="s">
        <v>17</v>
      </c>
      <c r="C31" s="586">
        <v>15.2</v>
      </c>
      <c r="D31" s="586">
        <v>7.6</v>
      </c>
      <c r="E31" s="582"/>
      <c r="F31" s="582"/>
      <c r="G31" s="582"/>
      <c r="H31" s="485"/>
      <c r="I31" s="437"/>
    </row>
    <row r="32" spans="1:12" ht="25.5" customHeight="1">
      <c r="A32" s="475"/>
      <c r="B32" s="583" t="s">
        <v>14</v>
      </c>
      <c r="C32" s="586">
        <v>7.91</v>
      </c>
      <c r="D32" s="586">
        <v>3.96</v>
      </c>
      <c r="E32" s="582"/>
      <c r="F32" s="582"/>
      <c r="G32" s="582"/>
      <c r="H32" s="485"/>
      <c r="I32" s="437"/>
    </row>
    <row r="33" spans="1:12" ht="25.5" customHeight="1">
      <c r="A33" s="475"/>
      <c r="B33" s="583" t="s">
        <v>11</v>
      </c>
      <c r="C33" s="586">
        <v>9.2200000000000006</v>
      </c>
      <c r="D33" s="586">
        <v>4.6100000000000003</v>
      </c>
      <c r="E33" s="582"/>
      <c r="F33" s="582"/>
      <c r="G33" s="582"/>
      <c r="H33" s="485"/>
      <c r="I33" s="437"/>
    </row>
    <row r="34" spans="1:12" ht="25.5" customHeight="1">
      <c r="A34" s="475"/>
      <c r="B34" s="583" t="s">
        <v>27</v>
      </c>
      <c r="C34" s="586">
        <v>63816.13</v>
      </c>
      <c r="D34" s="586">
        <v>31908.06</v>
      </c>
      <c r="E34" s="584"/>
      <c r="F34" s="582"/>
      <c r="G34" s="582"/>
      <c r="H34" s="485"/>
      <c r="I34" s="437"/>
    </row>
    <row r="35" spans="1:12" ht="25.5" customHeight="1">
      <c r="A35" s="475"/>
      <c r="B35" s="731"/>
      <c r="C35" s="732"/>
      <c r="D35" s="733"/>
      <c r="E35" s="733"/>
      <c r="F35" s="582"/>
      <c r="G35" s="582"/>
      <c r="H35" s="485"/>
      <c r="I35" s="437"/>
    </row>
    <row r="36" spans="1:12" ht="24.75" customHeight="1">
      <c r="B36" s="731"/>
      <c r="C36" s="732"/>
      <c r="D36" s="733"/>
      <c r="E36" s="733"/>
      <c r="G36" s="582"/>
    </row>
    <row r="37" spans="1:12" ht="13.5" thickBot="1"/>
    <row r="38" spans="1:12" ht="66" customHeight="1">
      <c r="A38" s="482"/>
      <c r="B38" s="728" t="s">
        <v>68</v>
      </c>
      <c r="C38" s="729"/>
      <c r="D38" s="729"/>
      <c r="E38" s="729"/>
      <c r="F38" s="729"/>
      <c r="G38" s="729"/>
      <c r="H38" s="729"/>
      <c r="I38" s="729"/>
      <c r="J38" s="729"/>
      <c r="K38" s="729"/>
      <c r="L38" s="730"/>
    </row>
    <row r="39" spans="1:12">
      <c r="A39" s="482"/>
      <c r="B39" s="479"/>
      <c r="C39" s="482"/>
      <c r="D39" s="482"/>
      <c r="E39" s="482"/>
      <c r="F39" s="482"/>
      <c r="G39" s="482"/>
      <c r="H39" s="482"/>
      <c r="I39" s="482"/>
      <c r="J39" s="482"/>
      <c r="K39" s="482"/>
      <c r="L39" s="480"/>
    </row>
    <row r="40" spans="1:12" ht="62.25" customHeight="1">
      <c r="A40" s="482"/>
      <c r="B40" s="479"/>
      <c r="C40" s="482"/>
      <c r="D40" s="482"/>
      <c r="E40" s="482"/>
      <c r="F40" s="482"/>
      <c r="G40" s="482"/>
      <c r="H40" s="482"/>
      <c r="I40" s="482"/>
      <c r="J40" s="482"/>
      <c r="K40" s="482"/>
      <c r="L40" s="480"/>
    </row>
    <row r="41" spans="1:12">
      <c r="B41" s="487"/>
      <c r="L41" s="488"/>
    </row>
    <row r="42" spans="1:12">
      <c r="B42" s="487"/>
      <c r="L42" s="488"/>
    </row>
    <row r="43" spans="1:12">
      <c r="B43" s="487"/>
      <c r="L43" s="488"/>
    </row>
    <row r="44" spans="1:12">
      <c r="B44" s="487"/>
      <c r="L44" s="488"/>
    </row>
    <row r="45" spans="1:12">
      <c r="B45" s="487"/>
      <c r="L45" s="488"/>
    </row>
    <row r="46" spans="1:12">
      <c r="B46" s="487"/>
      <c r="L46" s="488"/>
    </row>
    <row r="47" spans="1:12">
      <c r="B47" s="487"/>
      <c r="L47" s="488"/>
    </row>
    <row r="48" spans="1:12">
      <c r="B48" s="487"/>
      <c r="L48" s="488"/>
    </row>
    <row r="49" spans="2:12">
      <c r="B49" s="487"/>
      <c r="L49" s="488"/>
    </row>
    <row r="50" spans="2:12">
      <c r="B50" s="487"/>
      <c r="L50" s="488"/>
    </row>
    <row r="51" spans="2:12" ht="13.5" thickBot="1">
      <c r="B51" s="489"/>
      <c r="C51" s="490"/>
      <c r="D51" s="490"/>
      <c r="E51" s="490"/>
      <c r="F51" s="490"/>
      <c r="G51" s="490"/>
      <c r="H51" s="490"/>
      <c r="I51" s="490"/>
      <c r="J51" s="490"/>
      <c r="K51" s="490"/>
      <c r="L51" s="491"/>
    </row>
    <row r="52" spans="2:12" ht="12.75" customHeight="1"/>
    <row r="53" spans="2:12" ht="12.75" customHeight="1"/>
  </sheetData>
  <mergeCells count="26">
    <mergeCell ref="B38:L38"/>
    <mergeCell ref="B36:C36"/>
    <mergeCell ref="D35:E35"/>
    <mergeCell ref="D36:E36"/>
    <mergeCell ref="B35:C35"/>
    <mergeCell ref="B24:C24"/>
    <mergeCell ref="B26:D26"/>
    <mergeCell ref="D18:G18"/>
    <mergeCell ref="B19:C19"/>
    <mergeCell ref="I26:K26"/>
    <mergeCell ref="C12:G12"/>
    <mergeCell ref="D24:G24"/>
    <mergeCell ref="D19:G19"/>
    <mergeCell ref="B17:C17"/>
    <mergeCell ref="D17:G17"/>
    <mergeCell ref="B14:C14"/>
    <mergeCell ref="D14:G14"/>
    <mergeCell ref="D20:G20"/>
    <mergeCell ref="D21:G21"/>
    <mergeCell ref="D22:G22"/>
    <mergeCell ref="D23:G23"/>
    <mergeCell ref="B20:C20"/>
    <mergeCell ref="B21:C21"/>
    <mergeCell ref="B18:C18"/>
    <mergeCell ref="B22:C22"/>
    <mergeCell ref="B23:C23"/>
  </mergeCells>
  <pageMargins left="0.7" right="0.7" top="0.75" bottom="0.75" header="0.3" footer="0.3"/>
  <pageSetup scale="49" orientation="landscape" r:id="rId1"/>
  <headerFooter>
    <oddFooter>&amp;L_x000D_&amp;1#&amp;"Calibri"&amp;10&amp;K008000 Unrestricted</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1:S72"/>
  <sheetViews>
    <sheetView zoomScaleNormal="100" workbookViewId="0">
      <pane xSplit="1" ySplit="2" topLeftCell="B3" activePane="bottomRight" state="frozen"/>
      <selection pane="bottomRight" activeCell="D41" sqref="D41"/>
      <selection pane="bottomLeft" activeCell="D41" sqref="D41"/>
      <selection pane="topRight" activeCell="D41" sqref="D41"/>
    </sheetView>
  </sheetViews>
  <sheetFormatPr defaultRowHeight="12.75"/>
  <cols>
    <col min="1" max="1" width="16.140625" bestFit="1" customWidth="1"/>
    <col min="2" max="3" width="6.28515625" bestFit="1" customWidth="1"/>
    <col min="4" max="4" width="10.5703125" bestFit="1" customWidth="1"/>
    <col min="5" max="5" width="10" customWidth="1"/>
    <col min="6" max="6" width="9.5703125" customWidth="1"/>
    <col min="7" max="7" width="12" customWidth="1"/>
    <col min="8" max="8" width="10.7109375" customWidth="1"/>
    <col min="9" max="9" width="10" customWidth="1"/>
    <col min="10" max="10" width="9.85546875" customWidth="1"/>
    <col min="11" max="11" width="9" customWidth="1"/>
    <col min="14" max="14" width="14" bestFit="1" customWidth="1"/>
    <col min="16" max="16" width="9.28515625" bestFit="1" customWidth="1"/>
  </cols>
  <sheetData>
    <row r="1" spans="1:16" ht="13.5" thickBot="1">
      <c r="A1" s="543">
        <f>+Date!K12</f>
        <v>46134</v>
      </c>
    </row>
    <row r="2" spans="1:16" ht="13.5" thickBot="1">
      <c r="A2" s="266" t="s">
        <v>0</v>
      </c>
      <c r="B2" s="267" t="s">
        <v>1</v>
      </c>
      <c r="C2" s="268" t="s">
        <v>2</v>
      </c>
      <c r="D2" s="269" t="s">
        <v>3</v>
      </c>
      <c r="E2" s="269" t="s">
        <v>4</v>
      </c>
      <c r="F2" s="269" t="s">
        <v>5</v>
      </c>
      <c r="G2" s="269" t="s">
        <v>6</v>
      </c>
      <c r="H2" s="269" t="s">
        <v>7</v>
      </c>
      <c r="I2" s="269" t="s">
        <v>8</v>
      </c>
      <c r="J2" s="269" t="s">
        <v>9</v>
      </c>
    </row>
    <row r="3" spans="1:16" ht="13.5" thickBot="1">
      <c r="A3" s="270" t="s">
        <v>10</v>
      </c>
      <c r="B3" s="271" t="s">
        <v>11</v>
      </c>
      <c r="C3" s="271" t="s">
        <v>12</v>
      </c>
      <c r="D3" s="272">
        <f>'working ZWG'!D34</f>
        <v>1.175</v>
      </c>
      <c r="E3" s="272">
        <f>'External Rates'!J20</f>
        <v>1.1163000000000001</v>
      </c>
      <c r="F3" s="272">
        <f>'External Rates'!K20</f>
        <v>1.2338</v>
      </c>
      <c r="G3" s="272">
        <f>E3</f>
        <v>1.1163000000000001</v>
      </c>
      <c r="H3" s="272">
        <f>F3</f>
        <v>1.2338</v>
      </c>
      <c r="I3" s="272">
        <f>D3*0.9975</f>
        <v>1.1720625</v>
      </c>
      <c r="J3" s="272">
        <f>D3*1.0025</f>
        <v>1.1779375000000001</v>
      </c>
    </row>
    <row r="4" spans="1:16" ht="13.5" thickBot="1">
      <c r="A4" s="270" t="s">
        <v>13</v>
      </c>
      <c r="B4" s="271" t="s">
        <v>11</v>
      </c>
      <c r="C4" s="271" t="s">
        <v>12</v>
      </c>
      <c r="D4" s="272">
        <f>D3</f>
        <v>1.175</v>
      </c>
      <c r="E4" s="272">
        <f>E3</f>
        <v>1.1163000000000001</v>
      </c>
      <c r="F4" s="272">
        <f>F3</f>
        <v>1.2338</v>
      </c>
      <c r="G4" s="272">
        <f t="shared" ref="G4:G42" si="0">E4</f>
        <v>1.1163000000000001</v>
      </c>
      <c r="H4" s="272">
        <f t="shared" ref="H4:H42" si="1">F4</f>
        <v>1.2338</v>
      </c>
      <c r="I4" s="272">
        <f t="shared" ref="I4:I42" si="2">D4*0.9975</f>
        <v>1.1720625</v>
      </c>
      <c r="J4" s="272">
        <f t="shared" ref="J4:J42" si="3">D4*1.0025</f>
        <v>1.1779375000000001</v>
      </c>
    </row>
    <row r="5" spans="1:16" ht="13.5" thickBot="1">
      <c r="A5" s="270" t="s">
        <v>10</v>
      </c>
      <c r="B5" s="271" t="s">
        <v>14</v>
      </c>
      <c r="C5" s="271" t="s">
        <v>12</v>
      </c>
      <c r="D5" s="272">
        <f>Date!D12</f>
        <v>1.3520000000000001</v>
      </c>
      <c r="E5" s="272">
        <f>'External Rates'!J19</f>
        <v>1.2844</v>
      </c>
      <c r="F5" s="272">
        <f>'External Rates'!K19</f>
        <v>1.4196</v>
      </c>
      <c r="G5" s="272">
        <f t="shared" si="0"/>
        <v>1.2844</v>
      </c>
      <c r="H5" s="272">
        <f t="shared" si="1"/>
        <v>1.4196</v>
      </c>
      <c r="I5" s="272">
        <f t="shared" si="2"/>
        <v>1.3486200000000002</v>
      </c>
      <c r="J5" s="272">
        <f t="shared" si="3"/>
        <v>1.35538</v>
      </c>
      <c r="N5" s="437"/>
      <c r="O5" s="437"/>
      <c r="P5" s="437"/>
    </row>
    <row r="6" spans="1:16" ht="13.5" thickBot="1">
      <c r="A6" s="270" t="s">
        <v>13</v>
      </c>
      <c r="B6" s="271" t="s">
        <v>14</v>
      </c>
      <c r="C6" s="271" t="s">
        <v>12</v>
      </c>
      <c r="D6" s="272">
        <f>D5</f>
        <v>1.3520000000000001</v>
      </c>
      <c r="E6" s="272">
        <f>E5</f>
        <v>1.2844</v>
      </c>
      <c r="F6" s="272">
        <f>F5</f>
        <v>1.4196</v>
      </c>
      <c r="G6" s="272">
        <f t="shared" si="0"/>
        <v>1.2844</v>
      </c>
      <c r="H6" s="272">
        <f t="shared" si="1"/>
        <v>1.4196</v>
      </c>
      <c r="I6" s="272">
        <f t="shared" si="2"/>
        <v>1.3486200000000002</v>
      </c>
      <c r="J6" s="272">
        <f t="shared" si="3"/>
        <v>1.35538</v>
      </c>
      <c r="N6" s="437"/>
      <c r="O6" s="437"/>
      <c r="P6" s="437"/>
    </row>
    <row r="7" spans="1:16" ht="13.5" thickBot="1">
      <c r="A7" s="270" t="s">
        <v>10</v>
      </c>
      <c r="B7" s="271" t="s">
        <v>15</v>
      </c>
      <c r="C7" s="271" t="s">
        <v>12</v>
      </c>
      <c r="D7" s="272">
        <f>'working ZWG'!D25</f>
        <v>7.46E-2</v>
      </c>
      <c r="E7" s="272">
        <f>'External Rates'!J14</f>
        <v>7.0900000000000005E-2</v>
      </c>
      <c r="F7" s="272">
        <f>'External Rates'!K14</f>
        <v>7.8299999999999995E-2</v>
      </c>
      <c r="G7" s="272">
        <f t="shared" si="0"/>
        <v>7.0900000000000005E-2</v>
      </c>
      <c r="H7" s="272">
        <f t="shared" si="1"/>
        <v>7.8299999999999995E-2</v>
      </c>
      <c r="I7" s="272">
        <f t="shared" si="2"/>
        <v>7.4413500000000007E-2</v>
      </c>
      <c r="J7" s="272">
        <f t="shared" si="3"/>
        <v>7.4786499999999992E-2</v>
      </c>
      <c r="N7" s="437"/>
      <c r="O7" s="437"/>
      <c r="P7" s="437"/>
    </row>
    <row r="8" spans="1:16" ht="13.5" thickBot="1">
      <c r="A8" s="270" t="s">
        <v>13</v>
      </c>
      <c r="B8" s="271" t="s">
        <v>15</v>
      </c>
      <c r="C8" s="271" t="s">
        <v>12</v>
      </c>
      <c r="D8" s="272">
        <f>D7</f>
        <v>7.46E-2</v>
      </c>
      <c r="E8" s="272">
        <f>E7</f>
        <v>7.0900000000000005E-2</v>
      </c>
      <c r="F8" s="272">
        <f>F7</f>
        <v>7.8299999999999995E-2</v>
      </c>
      <c r="G8" s="272">
        <f t="shared" si="0"/>
        <v>7.0900000000000005E-2</v>
      </c>
      <c r="H8" s="272">
        <f t="shared" si="1"/>
        <v>7.8299999999999995E-2</v>
      </c>
      <c r="I8" s="272">
        <f t="shared" si="2"/>
        <v>7.4413500000000007E-2</v>
      </c>
      <c r="J8" s="272">
        <f t="shared" si="3"/>
        <v>7.4786499999999992E-2</v>
      </c>
      <c r="K8" s="245"/>
      <c r="N8" s="437"/>
      <c r="O8" s="437"/>
      <c r="P8" s="437"/>
    </row>
    <row r="9" spans="1:16" ht="13.5" thickBot="1">
      <c r="A9" s="270" t="s">
        <v>10</v>
      </c>
      <c r="B9" s="271" t="s">
        <v>12</v>
      </c>
      <c r="C9" s="271" t="s">
        <v>16</v>
      </c>
      <c r="D9" s="272">
        <f>'working ZWG'!D30</f>
        <v>16.440550000000002</v>
      </c>
      <c r="E9" s="272">
        <f>'External Rates'!J17</f>
        <v>15.618499999999999</v>
      </c>
      <c r="F9" s="272">
        <f>'External Rates'!K17</f>
        <v>17.262599999999999</v>
      </c>
      <c r="G9" s="272">
        <f t="shared" si="0"/>
        <v>15.618499999999999</v>
      </c>
      <c r="H9" s="272">
        <f t="shared" si="1"/>
        <v>17.262599999999999</v>
      </c>
      <c r="I9" s="272">
        <f t="shared" si="2"/>
        <v>16.399448625000002</v>
      </c>
      <c r="J9" s="272">
        <f t="shared" si="3"/>
        <v>16.481651375000002</v>
      </c>
      <c r="K9" s="245"/>
      <c r="N9" s="437"/>
      <c r="O9" s="437"/>
      <c r="P9" s="437"/>
    </row>
    <row r="10" spans="1:16" ht="13.5" thickBot="1">
      <c r="A10" s="270" t="s">
        <v>13</v>
      </c>
      <c r="B10" s="271" t="s">
        <v>12</v>
      </c>
      <c r="C10" s="271" t="s">
        <v>16</v>
      </c>
      <c r="D10" s="272">
        <f>D9</f>
        <v>16.440550000000002</v>
      </c>
      <c r="E10" s="272">
        <f>E9</f>
        <v>15.618499999999999</v>
      </c>
      <c r="F10" s="272">
        <f>F9</f>
        <v>17.262599999999999</v>
      </c>
      <c r="G10" s="272">
        <f t="shared" si="0"/>
        <v>15.618499999999999</v>
      </c>
      <c r="H10" s="272">
        <f t="shared" si="1"/>
        <v>17.262599999999999</v>
      </c>
      <c r="I10" s="272">
        <f t="shared" si="2"/>
        <v>16.399448625000002</v>
      </c>
      <c r="J10" s="272">
        <f t="shared" si="3"/>
        <v>16.481651375000002</v>
      </c>
    </row>
    <row r="11" spans="1:16" ht="13.5" thickBot="1">
      <c r="A11" s="270" t="s">
        <v>10</v>
      </c>
      <c r="B11" s="271" t="s">
        <v>11</v>
      </c>
      <c r="C11" s="271" t="s">
        <v>14</v>
      </c>
      <c r="D11" s="272">
        <f>'working ZWG'!D45</f>
        <v>0.86909999999999998</v>
      </c>
      <c r="E11" s="272">
        <f>'External Rates'!P19</f>
        <v>0.82564499999999996</v>
      </c>
      <c r="F11" s="272">
        <f>'External Rates'!Q19</f>
        <v>0.91255500000000001</v>
      </c>
      <c r="G11" s="272">
        <f t="shared" si="0"/>
        <v>0.82564499999999996</v>
      </c>
      <c r="H11" s="272">
        <f t="shared" si="1"/>
        <v>0.91255500000000001</v>
      </c>
      <c r="I11" s="272">
        <f t="shared" si="2"/>
        <v>0.86692725000000004</v>
      </c>
      <c r="J11" s="272">
        <f t="shared" si="3"/>
        <v>0.87127274999999993</v>
      </c>
    </row>
    <row r="12" spans="1:16" ht="13.5" thickBot="1">
      <c r="A12" s="270" t="s">
        <v>13</v>
      </c>
      <c r="B12" s="271" t="s">
        <v>11</v>
      </c>
      <c r="C12" s="271" t="s">
        <v>14</v>
      </c>
      <c r="D12" s="272">
        <f>D11</f>
        <v>0.86909999999999998</v>
      </c>
      <c r="E12" s="272">
        <f>E11</f>
        <v>0.82564499999999996</v>
      </c>
      <c r="F12" s="272">
        <f>F11</f>
        <v>0.91255500000000001</v>
      </c>
      <c r="G12" s="272">
        <f t="shared" si="0"/>
        <v>0.82564499999999996</v>
      </c>
      <c r="H12" s="272">
        <f t="shared" si="1"/>
        <v>0.91255500000000001</v>
      </c>
      <c r="I12" s="272">
        <f t="shared" si="2"/>
        <v>0.86692725000000004</v>
      </c>
      <c r="J12" s="272">
        <f t="shared" si="3"/>
        <v>0.87127274999999993</v>
      </c>
    </row>
    <row r="13" spans="1:16" ht="13.5" thickBot="1">
      <c r="A13" s="270" t="s">
        <v>10</v>
      </c>
      <c r="B13" s="271" t="s">
        <v>11</v>
      </c>
      <c r="C13" s="271" t="s">
        <v>15</v>
      </c>
      <c r="D13" s="272">
        <f>'working ZWG'!D46</f>
        <v>15.75067</v>
      </c>
      <c r="E13" s="272">
        <f>'External Rates'!P14</f>
        <v>14.963136499999999</v>
      </c>
      <c r="F13" s="272">
        <f>'External Rates'!Q14</f>
        <v>16.538203500000002</v>
      </c>
      <c r="G13" s="272">
        <f t="shared" si="0"/>
        <v>14.963136499999999</v>
      </c>
      <c r="H13" s="272">
        <f t="shared" si="1"/>
        <v>16.538203500000002</v>
      </c>
      <c r="I13" s="272">
        <f t="shared" si="2"/>
        <v>15.711293325</v>
      </c>
      <c r="J13" s="272">
        <f t="shared" si="3"/>
        <v>15.790046674999999</v>
      </c>
    </row>
    <row r="14" spans="1:16" ht="13.5" thickBot="1">
      <c r="A14" s="270" t="s">
        <v>13</v>
      </c>
      <c r="B14" s="271" t="s">
        <v>11</v>
      </c>
      <c r="C14" s="271" t="s">
        <v>15</v>
      </c>
      <c r="D14" s="272">
        <f>D13</f>
        <v>15.75067</v>
      </c>
      <c r="E14" s="272">
        <f>E13</f>
        <v>14.963136499999999</v>
      </c>
      <c r="F14" s="272">
        <f>F13</f>
        <v>16.538203500000002</v>
      </c>
      <c r="G14" s="272">
        <f t="shared" si="0"/>
        <v>14.963136499999999</v>
      </c>
      <c r="H14" s="272">
        <f t="shared" si="1"/>
        <v>16.538203500000002</v>
      </c>
      <c r="I14" s="272">
        <f t="shared" si="2"/>
        <v>15.711293325</v>
      </c>
      <c r="J14" s="272">
        <f t="shared" si="3"/>
        <v>15.790046674999999</v>
      </c>
    </row>
    <row r="15" spans="1:16" ht="13.5" thickBot="1">
      <c r="A15" s="270" t="s">
        <v>10</v>
      </c>
      <c r="B15" s="271" t="s">
        <v>11</v>
      </c>
      <c r="C15" s="271" t="s">
        <v>16</v>
      </c>
      <c r="D15" s="272">
        <f>'working ZWG'!D47</f>
        <v>19.317599999999999</v>
      </c>
      <c r="E15" s="272">
        <f>'External Rates'!P17</f>
        <v>18.351719999999997</v>
      </c>
      <c r="F15" s="272">
        <f>'External Rates'!Q17</f>
        <v>20.283480000000001</v>
      </c>
      <c r="G15" s="272">
        <f t="shared" si="0"/>
        <v>18.351719999999997</v>
      </c>
      <c r="H15" s="272">
        <f t="shared" si="1"/>
        <v>20.283480000000001</v>
      </c>
      <c r="I15" s="272">
        <f t="shared" si="2"/>
        <v>19.269306</v>
      </c>
      <c r="J15" s="272">
        <f t="shared" si="3"/>
        <v>19.365893999999997</v>
      </c>
    </row>
    <row r="16" spans="1:16" ht="13.5" thickBot="1">
      <c r="A16" s="270" t="s">
        <v>13</v>
      </c>
      <c r="B16" s="271" t="s">
        <v>11</v>
      </c>
      <c r="C16" s="271" t="s">
        <v>16</v>
      </c>
      <c r="D16" s="272">
        <f>D15</f>
        <v>19.317599999999999</v>
      </c>
      <c r="E16" s="272">
        <f>E15</f>
        <v>18.351719999999997</v>
      </c>
      <c r="F16" s="272">
        <f>F15</f>
        <v>20.283480000000001</v>
      </c>
      <c r="G16" s="272">
        <f t="shared" si="0"/>
        <v>18.351719999999997</v>
      </c>
      <c r="H16" s="272">
        <f t="shared" si="1"/>
        <v>20.283480000000001</v>
      </c>
      <c r="I16" s="272">
        <f t="shared" si="2"/>
        <v>19.269306</v>
      </c>
      <c r="J16" s="272">
        <f t="shared" si="3"/>
        <v>19.365893999999997</v>
      </c>
    </row>
    <row r="17" spans="1:19" ht="13.5" thickBot="1">
      <c r="A17" s="270" t="s">
        <v>10</v>
      </c>
      <c r="B17" s="271" t="s">
        <v>14</v>
      </c>
      <c r="C17" s="271" t="s">
        <v>15</v>
      </c>
      <c r="D17" s="272">
        <f>'working ZWG'!D48</f>
        <v>18.123324</v>
      </c>
      <c r="E17" s="272">
        <f>'External Rates'!M14</f>
        <v>17.217157799999999</v>
      </c>
      <c r="F17" s="272">
        <f>'External Rates'!N14</f>
        <v>19.029490200000001</v>
      </c>
      <c r="G17" s="272">
        <f t="shared" si="0"/>
        <v>17.217157799999999</v>
      </c>
      <c r="H17" s="272">
        <f t="shared" si="1"/>
        <v>19.029490200000001</v>
      </c>
      <c r="I17" s="272">
        <f>D17*0.9975</f>
        <v>18.078015690000001</v>
      </c>
      <c r="J17" s="272">
        <f t="shared" si="3"/>
        <v>18.16863231</v>
      </c>
    </row>
    <row r="18" spans="1:19" ht="13.5" thickBot="1">
      <c r="A18" s="270" t="s">
        <v>13</v>
      </c>
      <c r="B18" s="271" t="s">
        <v>14</v>
      </c>
      <c r="C18" s="271" t="s">
        <v>15</v>
      </c>
      <c r="D18" s="272">
        <f>D17</f>
        <v>18.123324</v>
      </c>
      <c r="E18" s="272">
        <f>E17</f>
        <v>17.217157799999999</v>
      </c>
      <c r="F18" s="272">
        <f>F17</f>
        <v>19.029490200000001</v>
      </c>
      <c r="G18" s="272">
        <f t="shared" si="0"/>
        <v>17.217157799999999</v>
      </c>
      <c r="H18" s="272">
        <f t="shared" si="1"/>
        <v>19.029490200000001</v>
      </c>
      <c r="I18" s="272">
        <f t="shared" si="2"/>
        <v>18.078015690000001</v>
      </c>
      <c r="J18" s="272">
        <f t="shared" si="3"/>
        <v>18.16863231</v>
      </c>
    </row>
    <row r="19" spans="1:19" ht="13.5" thickBot="1">
      <c r="A19" s="270" t="s">
        <v>10</v>
      </c>
      <c r="B19" s="271" t="s">
        <v>14</v>
      </c>
      <c r="C19" s="271" t="s">
        <v>16</v>
      </c>
      <c r="D19" s="272">
        <f>'working ZWG'!D49</f>
        <v>22.227599999999999</v>
      </c>
      <c r="E19" s="272">
        <f>'External Rates'!M17</f>
        <v>21.116219999999998</v>
      </c>
      <c r="F19" s="272">
        <f>'External Rates'!N17</f>
        <v>23.338979999999999</v>
      </c>
      <c r="G19" s="272">
        <f t="shared" si="0"/>
        <v>21.116219999999998</v>
      </c>
      <c r="H19" s="272">
        <f t="shared" si="1"/>
        <v>23.338979999999999</v>
      </c>
      <c r="I19" s="272">
        <f t="shared" si="2"/>
        <v>22.172031</v>
      </c>
      <c r="J19" s="272">
        <f t="shared" si="3"/>
        <v>22.283168999999997</v>
      </c>
    </row>
    <row r="20" spans="1:19" ht="13.5" thickBot="1">
      <c r="A20" s="270" t="s">
        <v>13</v>
      </c>
      <c r="B20" s="271" t="s">
        <v>14</v>
      </c>
      <c r="C20" s="271" t="s">
        <v>16</v>
      </c>
      <c r="D20" s="272">
        <f>D19</f>
        <v>22.227599999999999</v>
      </c>
      <c r="E20" s="272">
        <f>E19</f>
        <v>21.116219999999998</v>
      </c>
      <c r="F20" s="272">
        <f>F19</f>
        <v>23.338979999999999</v>
      </c>
      <c r="G20" s="272">
        <f t="shared" si="0"/>
        <v>21.116219999999998</v>
      </c>
      <c r="H20" s="272">
        <f t="shared" si="1"/>
        <v>23.338979999999999</v>
      </c>
      <c r="I20" s="272">
        <f t="shared" si="2"/>
        <v>22.172031</v>
      </c>
      <c r="J20" s="272">
        <f t="shared" si="3"/>
        <v>22.283168999999997</v>
      </c>
    </row>
    <row r="21" spans="1:19" ht="13.5" thickBot="1">
      <c r="A21" s="270" t="s">
        <v>10</v>
      </c>
      <c r="B21" s="271" t="s">
        <v>15</v>
      </c>
      <c r="C21" s="271" t="s">
        <v>16</v>
      </c>
      <c r="D21" s="272">
        <f>'working ZWG'!D50</f>
        <v>1.2264999999999999</v>
      </c>
      <c r="E21" s="272">
        <f>D21*(1-0.05)</f>
        <v>1.1651749999999998</v>
      </c>
      <c r="F21" s="272">
        <f>D21*(1+0.05)</f>
        <v>1.287825</v>
      </c>
      <c r="G21" s="272">
        <f t="shared" si="0"/>
        <v>1.1651749999999998</v>
      </c>
      <c r="H21" s="272">
        <f t="shared" si="1"/>
        <v>1.287825</v>
      </c>
      <c r="I21" s="272">
        <f t="shared" si="2"/>
        <v>1.2234337500000001</v>
      </c>
      <c r="J21" s="272">
        <f t="shared" si="3"/>
        <v>1.2295662499999997</v>
      </c>
    </row>
    <row r="22" spans="1:19" ht="13.5" thickBot="1">
      <c r="A22" s="270" t="s">
        <v>13</v>
      </c>
      <c r="B22" s="271" t="s">
        <v>15</v>
      </c>
      <c r="C22" s="271" t="s">
        <v>16</v>
      </c>
      <c r="D22" s="272">
        <f>D21</f>
        <v>1.2264999999999999</v>
      </c>
      <c r="E22" s="272">
        <f>E21</f>
        <v>1.1651749999999998</v>
      </c>
      <c r="F22" s="272">
        <f>F21</f>
        <v>1.287825</v>
      </c>
      <c r="G22" s="272">
        <f t="shared" si="0"/>
        <v>1.1651749999999998</v>
      </c>
      <c r="H22" s="272">
        <f t="shared" si="1"/>
        <v>1.287825</v>
      </c>
      <c r="I22" s="272">
        <f t="shared" si="2"/>
        <v>1.2234337500000001</v>
      </c>
      <c r="J22" s="272">
        <f t="shared" si="3"/>
        <v>1.2295662499999997</v>
      </c>
    </row>
    <row r="23" spans="1:19" ht="13.5" thickBot="1">
      <c r="A23" s="270" t="s">
        <v>10</v>
      </c>
      <c r="B23" s="271" t="s">
        <v>17</v>
      </c>
      <c r="C23" s="271" t="s">
        <v>12</v>
      </c>
      <c r="D23" s="272">
        <f>'working ZWG'!D24</f>
        <v>0.71679999999999999</v>
      </c>
      <c r="E23" s="272">
        <f>'External Rates'!J13</f>
        <v>0.68100000000000005</v>
      </c>
      <c r="F23" s="272">
        <f>'External Rates'!K13</f>
        <v>0.75260000000000005</v>
      </c>
      <c r="G23" s="272">
        <f t="shared" si="0"/>
        <v>0.68100000000000005</v>
      </c>
      <c r="H23" s="272">
        <f t="shared" si="1"/>
        <v>0.75260000000000005</v>
      </c>
      <c r="I23" s="272">
        <f t="shared" si="2"/>
        <v>0.71500799999999998</v>
      </c>
      <c r="J23" s="272">
        <f t="shared" si="3"/>
        <v>0.71859200000000001</v>
      </c>
    </row>
    <row r="24" spans="1:19" ht="13.5" thickBot="1">
      <c r="A24" s="270" t="s">
        <v>13</v>
      </c>
      <c r="B24" s="271" t="s">
        <v>17</v>
      </c>
      <c r="C24" s="271" t="s">
        <v>12</v>
      </c>
      <c r="D24" s="272">
        <f>D23</f>
        <v>0.71679999999999999</v>
      </c>
      <c r="E24" s="272">
        <f>E23</f>
        <v>0.68100000000000005</v>
      </c>
      <c r="F24" s="272">
        <f>F23</f>
        <v>0.75260000000000005</v>
      </c>
      <c r="G24" s="272">
        <f t="shared" si="0"/>
        <v>0.68100000000000005</v>
      </c>
      <c r="H24" s="272">
        <f t="shared" si="1"/>
        <v>0.75260000000000005</v>
      </c>
      <c r="I24" s="272">
        <f t="shared" si="2"/>
        <v>0.71500799999999998</v>
      </c>
      <c r="J24" s="272">
        <f t="shared" si="3"/>
        <v>0.71859200000000001</v>
      </c>
      <c r="R24" s="431"/>
      <c r="S24" s="431"/>
    </row>
    <row r="25" spans="1:19" ht="13.5" thickBot="1">
      <c r="A25" s="270" t="s">
        <v>10</v>
      </c>
      <c r="B25" s="271" t="s">
        <v>12</v>
      </c>
      <c r="C25" s="271" t="s">
        <v>18</v>
      </c>
      <c r="D25" s="272">
        <f>'working ZWG'!D26</f>
        <v>1.36575</v>
      </c>
      <c r="E25" s="272">
        <f>'External Rates'!J15</f>
        <v>1.2975000000000001</v>
      </c>
      <c r="F25" s="272">
        <f>'External Rates'!K15</f>
        <v>1.4339999999999999</v>
      </c>
      <c r="G25" s="272">
        <f t="shared" si="0"/>
        <v>1.2975000000000001</v>
      </c>
      <c r="H25" s="272">
        <f t="shared" si="1"/>
        <v>1.4339999999999999</v>
      </c>
      <c r="I25" s="272">
        <f t="shared" si="2"/>
        <v>1.3623356250000001</v>
      </c>
      <c r="J25" s="272">
        <f t="shared" si="3"/>
        <v>1.369164375</v>
      </c>
    </row>
    <row r="26" spans="1:19" ht="13.5" thickBot="1">
      <c r="A26" s="270" t="s">
        <v>13</v>
      </c>
      <c r="B26" s="271" t="s">
        <v>12</v>
      </c>
      <c r="C26" s="271" t="s">
        <v>18</v>
      </c>
      <c r="D26" s="272">
        <f>D25</f>
        <v>1.36575</v>
      </c>
      <c r="E26" s="272">
        <f>E25</f>
        <v>1.2975000000000001</v>
      </c>
      <c r="F26" s="272">
        <f>F25</f>
        <v>1.4339999999999999</v>
      </c>
      <c r="G26" s="272">
        <f t="shared" si="0"/>
        <v>1.2975000000000001</v>
      </c>
      <c r="H26" s="272">
        <f t="shared" si="1"/>
        <v>1.4339999999999999</v>
      </c>
      <c r="I26" s="272">
        <f t="shared" si="2"/>
        <v>1.3623356250000001</v>
      </c>
      <c r="J26" s="272">
        <f t="shared" si="3"/>
        <v>1.369164375</v>
      </c>
    </row>
    <row r="27" spans="1:19" ht="13.5" thickBot="1">
      <c r="A27" s="270" t="s">
        <v>10</v>
      </c>
      <c r="B27" s="271" t="s">
        <v>12</v>
      </c>
      <c r="C27" s="271" t="s">
        <v>19</v>
      </c>
      <c r="D27" s="272">
        <f>'working ZWG'!D32</f>
        <v>0.77985000000000004</v>
      </c>
      <c r="E27" s="272">
        <f>'External Rates'!J18</f>
        <v>0.7409</v>
      </c>
      <c r="F27" s="272">
        <f>'External Rates'!K18</f>
        <v>0.81879999999999997</v>
      </c>
      <c r="G27" s="272">
        <f t="shared" si="0"/>
        <v>0.7409</v>
      </c>
      <c r="H27" s="272">
        <f t="shared" si="1"/>
        <v>0.81879999999999997</v>
      </c>
      <c r="I27" s="272">
        <f t="shared" si="2"/>
        <v>0.77790037500000009</v>
      </c>
      <c r="J27" s="272">
        <f t="shared" si="3"/>
        <v>0.781799625</v>
      </c>
    </row>
    <row r="28" spans="1:19" ht="13.5" thickBot="1">
      <c r="A28" s="270" t="s">
        <v>13</v>
      </c>
      <c r="B28" s="271" t="s">
        <v>12</v>
      </c>
      <c r="C28" s="271" t="s">
        <v>19</v>
      </c>
      <c r="D28" s="272">
        <f>D27</f>
        <v>0.77985000000000004</v>
      </c>
      <c r="E28" s="272">
        <f>E27</f>
        <v>0.7409</v>
      </c>
      <c r="F28" s="272">
        <f>F27</f>
        <v>0.81879999999999997</v>
      </c>
      <c r="G28" s="272">
        <f>E28</f>
        <v>0.7409</v>
      </c>
      <c r="H28" s="272">
        <f t="shared" si="1"/>
        <v>0.81879999999999997</v>
      </c>
      <c r="I28" s="272">
        <f t="shared" si="2"/>
        <v>0.77790037500000009</v>
      </c>
      <c r="J28" s="272">
        <f t="shared" si="3"/>
        <v>0.781799625</v>
      </c>
    </row>
    <row r="29" spans="1:19" ht="13.5" thickBot="1">
      <c r="A29" s="270" t="s">
        <v>10</v>
      </c>
      <c r="B29" s="271" t="s">
        <v>12</v>
      </c>
      <c r="C29" s="271" t="s">
        <v>20</v>
      </c>
      <c r="D29" s="272">
        <f>'working ZWG'!D41</f>
        <v>6.8223000000000003</v>
      </c>
      <c r="E29" s="272">
        <f>1/'Revaluation Rates'!H43</f>
        <v>6.481185</v>
      </c>
      <c r="F29" s="272">
        <f>1/'Revaluation Rates'!G43</f>
        <v>7.1634150000000005</v>
      </c>
      <c r="G29" s="272">
        <f>E29</f>
        <v>6.481185</v>
      </c>
      <c r="H29" s="272">
        <f t="shared" si="1"/>
        <v>7.1634150000000005</v>
      </c>
      <c r="I29" s="272">
        <f t="shared" si="2"/>
        <v>6.8052442500000003</v>
      </c>
      <c r="J29" s="272">
        <f t="shared" si="3"/>
        <v>6.8393557500000002</v>
      </c>
    </row>
    <row r="30" spans="1:19" ht="13.5" thickBot="1">
      <c r="A30" s="270" t="s">
        <v>13</v>
      </c>
      <c r="B30" s="271" t="s">
        <v>12</v>
      </c>
      <c r="C30" s="271" t="s">
        <v>20</v>
      </c>
      <c r="D30" s="272">
        <f>D29</f>
        <v>6.8223000000000003</v>
      </c>
      <c r="E30" s="272">
        <f>E29</f>
        <v>6.481185</v>
      </c>
      <c r="F30" s="272">
        <f>F29</f>
        <v>7.1634150000000005</v>
      </c>
      <c r="G30" s="272">
        <f>E30</f>
        <v>6.481185</v>
      </c>
      <c r="H30" s="272">
        <f t="shared" si="1"/>
        <v>7.1634150000000005</v>
      </c>
      <c r="I30" s="272">
        <f t="shared" si="2"/>
        <v>6.8052442500000003</v>
      </c>
      <c r="J30" s="272">
        <f t="shared" si="3"/>
        <v>6.8393557500000002</v>
      </c>
    </row>
    <row r="31" spans="1:19" ht="13.5" thickBot="1">
      <c r="A31" s="270" t="s">
        <v>10</v>
      </c>
      <c r="B31" s="271" t="s">
        <v>12</v>
      </c>
      <c r="C31" s="271" t="s">
        <v>21</v>
      </c>
      <c r="D31" s="272">
        <f>'working ZWG'!D42</f>
        <v>93.83</v>
      </c>
      <c r="E31" s="272">
        <f>1/'Revaluation Rates'!H44</f>
        <v>89.138499999999993</v>
      </c>
      <c r="F31" s="272">
        <f>1/'Revaluation Rates'!G44</f>
        <v>98.521500000000003</v>
      </c>
      <c r="G31" s="272">
        <f t="shared" si="0"/>
        <v>89.138499999999993</v>
      </c>
      <c r="H31" s="272">
        <f t="shared" si="1"/>
        <v>98.521500000000003</v>
      </c>
      <c r="I31" s="272">
        <f t="shared" si="2"/>
        <v>93.595425000000006</v>
      </c>
      <c r="J31" s="272">
        <f t="shared" si="3"/>
        <v>94.064574999999991</v>
      </c>
    </row>
    <row r="32" spans="1:19" ht="13.5" thickBot="1">
      <c r="A32" s="270" t="s">
        <v>13</v>
      </c>
      <c r="B32" s="271" t="s">
        <v>12</v>
      </c>
      <c r="C32" s="271" t="s">
        <v>21</v>
      </c>
      <c r="D32" s="272">
        <f>D31</f>
        <v>93.83</v>
      </c>
      <c r="E32" s="272">
        <f>E31</f>
        <v>89.138499999999993</v>
      </c>
      <c r="F32" s="272">
        <f>F31</f>
        <v>98.521500000000003</v>
      </c>
      <c r="G32" s="272">
        <f t="shared" si="0"/>
        <v>89.138499999999993</v>
      </c>
      <c r="H32" s="272">
        <f t="shared" si="1"/>
        <v>98.521500000000003</v>
      </c>
      <c r="I32" s="272">
        <f t="shared" si="2"/>
        <v>93.595425000000006</v>
      </c>
      <c r="J32" s="272">
        <f t="shared" si="3"/>
        <v>94.064574999999991</v>
      </c>
    </row>
    <row r="33" spans="1:14" ht="13.5" thickBot="1">
      <c r="A33" s="270" t="s">
        <v>10</v>
      </c>
      <c r="B33" s="271" t="s">
        <v>12</v>
      </c>
      <c r="C33" s="271" t="s">
        <v>22</v>
      </c>
      <c r="D33" s="272">
        <f>'working ZWG'!D28</f>
        <v>159.22499999999999</v>
      </c>
      <c r="E33" s="272">
        <f>'External Rates'!J16</f>
        <v>151.26</v>
      </c>
      <c r="F33" s="272">
        <f>'External Rates'!K16</f>
        <v>167.19</v>
      </c>
      <c r="G33" s="272">
        <f t="shared" si="0"/>
        <v>151.26</v>
      </c>
      <c r="H33" s="272">
        <f t="shared" si="1"/>
        <v>167.19</v>
      </c>
      <c r="I33" s="272">
        <f t="shared" si="2"/>
        <v>158.82693750000001</v>
      </c>
      <c r="J33" s="272">
        <f t="shared" si="3"/>
        <v>159.62306249999997</v>
      </c>
    </row>
    <row r="34" spans="1:14" ht="13.5" thickBot="1">
      <c r="A34" s="270" t="s">
        <v>13</v>
      </c>
      <c r="B34" s="271" t="s">
        <v>12</v>
      </c>
      <c r="C34" s="271" t="s">
        <v>22</v>
      </c>
      <c r="D34" s="272">
        <f>D33</f>
        <v>159.22499999999999</v>
      </c>
      <c r="E34" s="272">
        <f>E33</f>
        <v>151.26</v>
      </c>
      <c r="F34" s="272">
        <f>F33</f>
        <v>167.19</v>
      </c>
      <c r="G34" s="272">
        <f t="shared" si="0"/>
        <v>151.26</v>
      </c>
      <c r="H34" s="272">
        <f t="shared" si="1"/>
        <v>167.19</v>
      </c>
      <c r="I34" s="272">
        <f t="shared" si="2"/>
        <v>158.82693750000001</v>
      </c>
      <c r="J34" s="272">
        <f t="shared" si="3"/>
        <v>159.62306249999997</v>
      </c>
    </row>
    <row r="35" spans="1:14" ht="13.5" thickBot="1">
      <c r="A35" s="270" t="s">
        <v>10</v>
      </c>
      <c r="B35" s="271" t="s">
        <v>12</v>
      </c>
      <c r="C35" s="271" t="s">
        <v>23</v>
      </c>
      <c r="D35" s="272">
        <f>'working ZWG'!D35</f>
        <v>129.05000000000001</v>
      </c>
      <c r="E35" s="272">
        <f>1/'Revaluation Rates'!H37</f>
        <v>121.95225000000002</v>
      </c>
      <c r="F35" s="272">
        <f>1/'Revaluation Rates'!G37</f>
        <v>136.14775</v>
      </c>
      <c r="G35" s="272">
        <f t="shared" si="0"/>
        <v>121.95225000000002</v>
      </c>
      <c r="H35" s="272">
        <f t="shared" si="1"/>
        <v>136.14775</v>
      </c>
      <c r="I35" s="272">
        <f t="shared" si="2"/>
        <v>128.72737500000002</v>
      </c>
      <c r="J35" s="272">
        <f t="shared" si="3"/>
        <v>129.372625</v>
      </c>
    </row>
    <row r="36" spans="1:14" ht="13.5" thickBot="1">
      <c r="A36" s="270" t="s">
        <v>13</v>
      </c>
      <c r="B36" s="271" t="s">
        <v>12</v>
      </c>
      <c r="C36" s="271" t="s">
        <v>23</v>
      </c>
      <c r="D36" s="272">
        <f>D35</f>
        <v>129.05000000000001</v>
      </c>
      <c r="E36" s="272">
        <f>E35</f>
        <v>121.95225000000002</v>
      </c>
      <c r="F36" s="272">
        <f>F35</f>
        <v>136.14775</v>
      </c>
      <c r="G36" s="272">
        <f t="shared" si="0"/>
        <v>121.95225000000002</v>
      </c>
      <c r="H36" s="272">
        <f t="shared" si="1"/>
        <v>136.14775</v>
      </c>
      <c r="I36" s="272">
        <f t="shared" si="2"/>
        <v>128.72737500000002</v>
      </c>
      <c r="J36" s="272">
        <f t="shared" si="3"/>
        <v>129.372625</v>
      </c>
    </row>
    <row r="37" spans="1:14" ht="13.5" thickBot="1">
      <c r="A37" s="270" t="s">
        <v>10</v>
      </c>
      <c r="B37" s="271" t="s">
        <v>12</v>
      </c>
      <c r="C37" s="271" t="s">
        <v>24</v>
      </c>
      <c r="D37" s="272">
        <f>'working ZWG'!D37</f>
        <v>1733.67</v>
      </c>
      <c r="E37" s="272">
        <f>1/'Revaluation Rates'!H39</f>
        <v>1638.3181500000001</v>
      </c>
      <c r="F37" s="272">
        <f>1/'Revaluation Rates'!G39</f>
        <v>1829.0218499999996</v>
      </c>
      <c r="G37" s="272">
        <f t="shared" si="0"/>
        <v>1638.3181500000001</v>
      </c>
      <c r="H37" s="272">
        <f t="shared" si="1"/>
        <v>1829.0218499999996</v>
      </c>
      <c r="I37" s="272">
        <f t="shared" si="2"/>
        <v>1729.3358250000001</v>
      </c>
      <c r="J37" s="272">
        <f t="shared" si="3"/>
        <v>1738.004175</v>
      </c>
    </row>
    <row r="38" spans="1:14" ht="13.5" thickBot="1">
      <c r="A38" s="270" t="s">
        <v>13</v>
      </c>
      <c r="B38" s="271" t="s">
        <v>12</v>
      </c>
      <c r="C38" s="271" t="s">
        <v>24</v>
      </c>
      <c r="D38" s="272">
        <f>D37</f>
        <v>1733.67</v>
      </c>
      <c r="E38" s="272">
        <f>E37</f>
        <v>1638.3181500000001</v>
      </c>
      <c r="F38" s="272">
        <f>F37</f>
        <v>1829.0218499999996</v>
      </c>
      <c r="G38" s="272">
        <f t="shared" si="0"/>
        <v>1638.3181500000001</v>
      </c>
      <c r="H38" s="272">
        <f t="shared" si="1"/>
        <v>1829.0218499999996</v>
      </c>
      <c r="I38" s="272">
        <f t="shared" si="2"/>
        <v>1729.3358250000001</v>
      </c>
      <c r="J38" s="272">
        <f t="shared" si="3"/>
        <v>1738.004175</v>
      </c>
    </row>
    <row r="39" spans="1:14" ht="13.5" thickBot="1">
      <c r="A39" s="270" t="s">
        <v>10</v>
      </c>
      <c r="B39" s="271" t="s">
        <v>12</v>
      </c>
      <c r="C39" s="271" t="s">
        <v>25</v>
      </c>
      <c r="D39" s="272">
        <f>'working ZWG'!D31</f>
        <v>9.1606000000000005</v>
      </c>
      <c r="E39" s="272">
        <f>1/'Revaluation Rates'!H36</f>
        <v>8.6567670000000003</v>
      </c>
      <c r="F39" s="272">
        <f>1/'Revaluation Rates'!G36</f>
        <v>9.6186300000000013</v>
      </c>
      <c r="G39" s="272">
        <f t="shared" si="0"/>
        <v>8.6567670000000003</v>
      </c>
      <c r="H39" s="272">
        <f t="shared" si="1"/>
        <v>9.6186300000000013</v>
      </c>
      <c r="I39" s="272">
        <f t="shared" si="2"/>
        <v>9.1376985000000008</v>
      </c>
      <c r="J39" s="272">
        <f t="shared" si="3"/>
        <v>9.1835015000000002</v>
      </c>
    </row>
    <row r="40" spans="1:14" ht="13.5" thickBot="1">
      <c r="A40" s="270" t="s">
        <v>13</v>
      </c>
      <c r="B40" s="271" t="s">
        <v>12</v>
      </c>
      <c r="C40" s="271" t="s">
        <v>25</v>
      </c>
      <c r="D40" s="272">
        <f>D39</f>
        <v>9.1606000000000005</v>
      </c>
      <c r="E40" s="272">
        <f>E39</f>
        <v>8.6567670000000003</v>
      </c>
      <c r="F40" s="272">
        <f>F39</f>
        <v>9.6186300000000013</v>
      </c>
      <c r="G40" s="272">
        <f t="shared" si="0"/>
        <v>8.6567670000000003</v>
      </c>
      <c r="H40" s="272">
        <f t="shared" si="1"/>
        <v>9.6186300000000013</v>
      </c>
      <c r="I40" s="272">
        <f t="shared" si="2"/>
        <v>9.1376985000000008</v>
      </c>
      <c r="J40" s="272">
        <f t="shared" si="3"/>
        <v>9.1835015000000002</v>
      </c>
    </row>
    <row r="41" spans="1:14" ht="13.5" thickBot="1">
      <c r="A41" s="270" t="s">
        <v>10</v>
      </c>
      <c r="B41" s="271" t="s">
        <v>12</v>
      </c>
      <c r="C41" s="271" t="s">
        <v>26</v>
      </c>
      <c r="D41" s="272">
        <f>'working ZWG'!D40</f>
        <v>19.148499999999999</v>
      </c>
      <c r="E41" s="272">
        <f>1/'Revaluation Rates'!H42</f>
        <v>18.095332499999998</v>
      </c>
      <c r="F41" s="272">
        <f>1/'Revaluation Rates'!G42</f>
        <v>20.201667499999996</v>
      </c>
      <c r="G41" s="272">
        <f t="shared" si="0"/>
        <v>18.095332499999998</v>
      </c>
      <c r="H41" s="272">
        <f t="shared" si="1"/>
        <v>20.201667499999996</v>
      </c>
      <c r="I41" s="272">
        <f t="shared" si="2"/>
        <v>19.100628749999998</v>
      </c>
      <c r="J41" s="272">
        <f t="shared" si="3"/>
        <v>19.196371249999999</v>
      </c>
    </row>
    <row r="42" spans="1:14" ht="13.5" thickBot="1">
      <c r="A42" s="270" t="s">
        <v>13</v>
      </c>
      <c r="B42" s="271" t="s">
        <v>12</v>
      </c>
      <c r="C42" s="271" t="s">
        <v>26</v>
      </c>
      <c r="D42" s="272">
        <f>D41</f>
        <v>19.148499999999999</v>
      </c>
      <c r="E42" s="272">
        <f>E41</f>
        <v>18.095332499999998</v>
      </c>
      <c r="F42" s="353">
        <f>F41</f>
        <v>20.201667499999996</v>
      </c>
      <c r="G42" s="353">
        <f t="shared" si="0"/>
        <v>18.095332499999998</v>
      </c>
      <c r="H42" s="353">
        <f t="shared" si="1"/>
        <v>20.201667499999996</v>
      </c>
      <c r="I42" s="272">
        <f t="shared" si="2"/>
        <v>19.100628749999998</v>
      </c>
      <c r="J42" s="272">
        <f t="shared" si="3"/>
        <v>19.196371249999999</v>
      </c>
    </row>
    <row r="43" spans="1:14" s="366" customFormat="1" ht="13.5" customHeight="1" thickBot="1">
      <c r="A43" s="364" t="s">
        <v>10</v>
      </c>
      <c r="B43" s="271" t="s">
        <v>12</v>
      </c>
      <c r="C43" s="271" t="s">
        <v>28</v>
      </c>
      <c r="D43" s="365">
        <f>'working ZWG'!D43</f>
        <v>25.249700000000001</v>
      </c>
      <c r="E43" s="365">
        <f>'Rates input '!E28</f>
        <v>23.987214999999999</v>
      </c>
      <c r="F43" s="365">
        <f>'Rates input '!F28</f>
        <v>26.512185000000002</v>
      </c>
      <c r="G43" s="365">
        <f t="shared" ref="G43:I49" si="4">E43</f>
        <v>23.987214999999999</v>
      </c>
      <c r="H43" s="365">
        <f t="shared" si="4"/>
        <v>26.512185000000002</v>
      </c>
      <c r="I43" s="365">
        <f t="shared" si="4"/>
        <v>23.987214999999999</v>
      </c>
      <c r="J43" s="365">
        <f t="shared" ref="J43:J49" si="5">F43</f>
        <v>26.512185000000002</v>
      </c>
    </row>
    <row r="44" spans="1:14" s="366" customFormat="1" ht="13.5" customHeight="1" thickBot="1">
      <c r="A44" s="367" t="s">
        <v>13</v>
      </c>
      <c r="B44" s="271" t="s">
        <v>12</v>
      </c>
      <c r="C44" s="271" t="s">
        <v>28</v>
      </c>
      <c r="D44" s="365">
        <f>D43</f>
        <v>25.249700000000001</v>
      </c>
      <c r="E44" s="365">
        <f>E43</f>
        <v>23.987214999999999</v>
      </c>
      <c r="F44" s="368">
        <f>F43</f>
        <v>26.512185000000002</v>
      </c>
      <c r="G44" s="368">
        <f t="shared" si="4"/>
        <v>23.987214999999999</v>
      </c>
      <c r="H44" s="368">
        <f t="shared" si="4"/>
        <v>26.512185000000002</v>
      </c>
      <c r="I44" s="365">
        <f t="shared" si="4"/>
        <v>23.987214999999999</v>
      </c>
      <c r="J44" s="365">
        <f t="shared" si="5"/>
        <v>26.512185000000002</v>
      </c>
    </row>
    <row r="45" spans="1:14" s="366" customFormat="1" ht="13.5" thickBot="1">
      <c r="A45" s="367" t="s">
        <v>10</v>
      </c>
      <c r="B45" s="271" t="s">
        <v>11</v>
      </c>
      <c r="C45" s="271" t="s">
        <v>28</v>
      </c>
      <c r="D45" s="365">
        <f>'working ZWG'!H9</f>
        <v>29.668397500000001</v>
      </c>
      <c r="E45" s="365">
        <f>D45*(1-0.025)</f>
        <v>28.9266875625</v>
      </c>
      <c r="F45" s="365">
        <f>D45*(1+0.025)</f>
        <v>30.410107437499999</v>
      </c>
      <c r="G45" s="365">
        <f t="shared" si="4"/>
        <v>28.9266875625</v>
      </c>
      <c r="H45" s="365">
        <f t="shared" si="4"/>
        <v>30.410107437499999</v>
      </c>
      <c r="I45" s="365">
        <f t="shared" si="4"/>
        <v>28.9266875625</v>
      </c>
      <c r="J45" s="365">
        <f t="shared" si="5"/>
        <v>30.410107437499999</v>
      </c>
    </row>
    <row r="46" spans="1:14" s="366" customFormat="1" ht="13.5" thickBot="1">
      <c r="A46" s="367" t="s">
        <v>13</v>
      </c>
      <c r="B46" s="271" t="s">
        <v>11</v>
      </c>
      <c r="C46" s="271" t="s">
        <v>28</v>
      </c>
      <c r="D46" s="365">
        <f>D45</f>
        <v>29.668397500000001</v>
      </c>
      <c r="E46" s="365">
        <f>E45</f>
        <v>28.9266875625</v>
      </c>
      <c r="F46" s="365">
        <f>F45</f>
        <v>30.410107437499999</v>
      </c>
      <c r="G46" s="365">
        <f t="shared" si="4"/>
        <v>28.9266875625</v>
      </c>
      <c r="H46" s="365">
        <f t="shared" si="4"/>
        <v>30.410107437499999</v>
      </c>
      <c r="I46" s="365">
        <f t="shared" si="4"/>
        <v>28.9266875625</v>
      </c>
      <c r="J46" s="365">
        <f t="shared" si="5"/>
        <v>30.410107437499999</v>
      </c>
      <c r="N46" s="369"/>
    </row>
    <row r="47" spans="1:14" s="366" customFormat="1" ht="13.5" thickBot="1">
      <c r="A47" s="367" t="s">
        <v>10</v>
      </c>
      <c r="B47" s="271" t="s">
        <v>14</v>
      </c>
      <c r="C47" s="271" t="s">
        <v>28</v>
      </c>
      <c r="D47" s="365">
        <f>'working ZWG'!H8</f>
        <v>34.137594399999998</v>
      </c>
      <c r="E47" s="365">
        <f>D47*(1-0.025)</f>
        <v>33.284154539999996</v>
      </c>
      <c r="F47" s="368">
        <f>D47*(1+0.025)</f>
        <v>34.991034259999992</v>
      </c>
      <c r="G47" s="368">
        <f t="shared" si="4"/>
        <v>33.284154539999996</v>
      </c>
      <c r="H47" s="368">
        <f t="shared" si="4"/>
        <v>34.991034259999992</v>
      </c>
      <c r="I47" s="365">
        <f t="shared" si="4"/>
        <v>33.284154539999996</v>
      </c>
      <c r="J47" s="365">
        <f t="shared" si="5"/>
        <v>34.991034259999992</v>
      </c>
    </row>
    <row r="48" spans="1:14" ht="13.5" thickBot="1">
      <c r="A48" s="349" t="s">
        <v>13</v>
      </c>
      <c r="B48" s="271" t="s">
        <v>14</v>
      </c>
      <c r="C48" s="271" t="s">
        <v>28</v>
      </c>
      <c r="D48" s="272">
        <f>D47</f>
        <v>34.137594399999998</v>
      </c>
      <c r="E48" s="272">
        <f>E47</f>
        <v>33.284154539999996</v>
      </c>
      <c r="F48" s="272">
        <f>F47</f>
        <v>34.991034259999992</v>
      </c>
      <c r="G48" s="272">
        <f t="shared" si="4"/>
        <v>33.284154539999996</v>
      </c>
      <c r="H48" s="272">
        <f t="shared" si="4"/>
        <v>34.991034259999992</v>
      </c>
      <c r="I48" s="272">
        <f t="shared" si="4"/>
        <v>33.284154539999996</v>
      </c>
      <c r="J48" s="272">
        <f t="shared" si="5"/>
        <v>34.991034259999992</v>
      </c>
    </row>
    <row r="49" spans="1:10" ht="13.5" thickBot="1">
      <c r="A49" s="349" t="s">
        <v>10</v>
      </c>
      <c r="B49" s="271" t="s">
        <v>15</v>
      </c>
      <c r="C49" s="271" t="s">
        <v>28</v>
      </c>
      <c r="D49" s="272">
        <f>'working ZWG'!H3</f>
        <v>1.8836276199999999</v>
      </c>
      <c r="E49" s="272">
        <f>D49*(1-0.025)</f>
        <v>1.8365369294999998</v>
      </c>
      <c r="F49" s="353">
        <f>D49*(1+0.025)</f>
        <v>1.9307183104999999</v>
      </c>
      <c r="G49" s="353">
        <f t="shared" si="4"/>
        <v>1.8365369294999998</v>
      </c>
      <c r="H49" s="353">
        <f t="shared" si="4"/>
        <v>1.9307183104999999</v>
      </c>
      <c r="I49" s="272">
        <f t="shared" si="4"/>
        <v>1.8365369294999998</v>
      </c>
      <c r="J49" s="272">
        <f t="shared" si="5"/>
        <v>1.9307183104999999</v>
      </c>
    </row>
    <row r="50" spans="1:10" ht="13.5" thickBot="1">
      <c r="A50" s="349" t="s">
        <v>13</v>
      </c>
      <c r="B50" s="271" t="s">
        <v>15</v>
      </c>
      <c r="C50" s="271" t="s">
        <v>28</v>
      </c>
      <c r="D50" s="272">
        <f t="shared" ref="D50:J50" si="6">D49</f>
        <v>1.8836276199999999</v>
      </c>
      <c r="E50" s="272">
        <f>E49</f>
        <v>1.8365369294999998</v>
      </c>
      <c r="F50" s="272">
        <f>F49</f>
        <v>1.9307183104999999</v>
      </c>
      <c r="G50" s="272">
        <f t="shared" si="6"/>
        <v>1.8365369294999998</v>
      </c>
      <c r="H50" s="272">
        <f t="shared" si="6"/>
        <v>1.9307183104999999</v>
      </c>
      <c r="I50" s="272">
        <f t="shared" si="6"/>
        <v>1.8365369294999998</v>
      </c>
      <c r="J50" s="272">
        <f t="shared" si="6"/>
        <v>1.9307183104999999</v>
      </c>
    </row>
    <row r="51" spans="1:10" ht="13.5" thickBot="1">
      <c r="A51" s="349" t="s">
        <v>10</v>
      </c>
      <c r="B51" s="271" t="s">
        <v>28</v>
      </c>
      <c r="C51" s="271" t="s">
        <v>16</v>
      </c>
      <c r="D51" s="272">
        <f>'working ZWG'!H6</f>
        <v>0.65111862715200586</v>
      </c>
      <c r="E51" s="272">
        <f>D51*(1-0.025)</f>
        <v>0.63484066147320573</v>
      </c>
      <c r="F51" s="272">
        <f>D51*(1+0.025)</f>
        <v>0.66739659283080599</v>
      </c>
      <c r="G51" s="272">
        <f>E51</f>
        <v>0.63484066147320573</v>
      </c>
      <c r="H51" s="272">
        <f>F51</f>
        <v>0.66739659283080599</v>
      </c>
      <c r="I51" s="272">
        <f>G51</f>
        <v>0.63484066147320573</v>
      </c>
      <c r="J51" s="272">
        <f>F51</f>
        <v>0.66739659283080599</v>
      </c>
    </row>
    <row r="52" spans="1:10" ht="13.5" thickBot="1">
      <c r="A52" s="349" t="s">
        <v>13</v>
      </c>
      <c r="B52" s="271" t="s">
        <v>28</v>
      </c>
      <c r="C52" s="271" t="s">
        <v>16</v>
      </c>
      <c r="D52" s="272">
        <f t="shared" ref="D52:J52" si="7">D51</f>
        <v>0.65111862715200586</v>
      </c>
      <c r="E52" s="272">
        <f t="shared" si="7"/>
        <v>0.63484066147320573</v>
      </c>
      <c r="F52" s="272">
        <f t="shared" si="7"/>
        <v>0.66739659283080599</v>
      </c>
      <c r="G52" s="272">
        <f t="shared" si="7"/>
        <v>0.63484066147320573</v>
      </c>
      <c r="H52" s="272">
        <f t="shared" si="7"/>
        <v>0.66739659283080599</v>
      </c>
      <c r="I52" s="272">
        <f t="shared" si="7"/>
        <v>0.63484066147320573</v>
      </c>
      <c r="J52" s="272">
        <f t="shared" si="7"/>
        <v>0.66739659283080599</v>
      </c>
    </row>
    <row r="53" spans="1:10" ht="13.5" thickBot="1">
      <c r="A53" s="349" t="s">
        <v>10</v>
      </c>
      <c r="B53" s="271" t="s">
        <v>17</v>
      </c>
      <c r="C53" s="271" t="s">
        <v>28</v>
      </c>
      <c r="D53" s="272">
        <f>'working ZWG'!H2</f>
        <v>18.098984959999999</v>
      </c>
      <c r="E53" s="272">
        <f>D53*(1-0.025)</f>
        <v>17.646510335999999</v>
      </c>
      <c r="F53" s="272">
        <f>D53*(1+0.025)</f>
        <v>18.551459583999996</v>
      </c>
      <c r="G53" s="272">
        <f>E53</f>
        <v>17.646510335999999</v>
      </c>
      <c r="H53" s="272">
        <f>F53</f>
        <v>18.551459583999996</v>
      </c>
      <c r="I53" s="272">
        <f>G53</f>
        <v>17.646510335999999</v>
      </c>
      <c r="J53" s="272">
        <f>F53</f>
        <v>18.551459583999996</v>
      </c>
    </row>
    <row r="54" spans="1:10" ht="13.5" thickBot="1">
      <c r="A54" s="349" t="s">
        <v>13</v>
      </c>
      <c r="B54" s="271" t="s">
        <v>17</v>
      </c>
      <c r="C54" s="271" t="s">
        <v>28</v>
      </c>
      <c r="D54" s="272">
        <f t="shared" ref="D54:J54" si="8">D53</f>
        <v>18.098984959999999</v>
      </c>
      <c r="E54" s="272">
        <f t="shared" si="8"/>
        <v>17.646510335999999</v>
      </c>
      <c r="F54" s="272">
        <f t="shared" si="8"/>
        <v>18.551459583999996</v>
      </c>
      <c r="G54" s="272">
        <f t="shared" si="8"/>
        <v>17.646510335999999</v>
      </c>
      <c r="H54" s="272">
        <f t="shared" si="8"/>
        <v>18.551459583999996</v>
      </c>
      <c r="I54" s="272">
        <f t="shared" si="8"/>
        <v>17.646510335999999</v>
      </c>
      <c r="J54" s="272">
        <f t="shared" si="8"/>
        <v>18.551459583999996</v>
      </c>
    </row>
    <row r="55" spans="1:10" ht="13.5" thickBot="1">
      <c r="A55" s="349" t="s">
        <v>10</v>
      </c>
      <c r="B55" s="271" t="s">
        <v>28</v>
      </c>
      <c r="C55" s="271" t="s">
        <v>18</v>
      </c>
      <c r="D55" s="272">
        <f>'working ZWG'!H4</f>
        <v>5.4089751561404678E-2</v>
      </c>
      <c r="E55" s="272">
        <f>D55*(1-0.025)</f>
        <v>5.273750777236956E-2</v>
      </c>
      <c r="F55" s="272">
        <f>D55*(1+0.025)</f>
        <v>5.5441995350439789E-2</v>
      </c>
      <c r="G55" s="272">
        <f>E55</f>
        <v>5.273750777236956E-2</v>
      </c>
      <c r="H55" s="272">
        <f>F55</f>
        <v>5.5441995350439789E-2</v>
      </c>
      <c r="I55" s="272">
        <f>G55</f>
        <v>5.273750777236956E-2</v>
      </c>
      <c r="J55" s="272">
        <f>F55</f>
        <v>5.5441995350439789E-2</v>
      </c>
    </row>
    <row r="56" spans="1:10" ht="13.5" thickBot="1">
      <c r="A56" s="349" t="s">
        <v>13</v>
      </c>
      <c r="B56" s="271" t="s">
        <v>28</v>
      </c>
      <c r="C56" s="271" t="s">
        <v>18</v>
      </c>
      <c r="D56" s="272">
        <f t="shared" ref="D56:J56" si="9">D55</f>
        <v>5.4089751561404678E-2</v>
      </c>
      <c r="E56" s="272">
        <f t="shared" si="9"/>
        <v>5.273750777236956E-2</v>
      </c>
      <c r="F56" s="272">
        <f t="shared" si="9"/>
        <v>5.5441995350439789E-2</v>
      </c>
      <c r="G56" s="272">
        <f t="shared" si="9"/>
        <v>5.273750777236956E-2</v>
      </c>
      <c r="H56" s="272">
        <f t="shared" si="9"/>
        <v>5.5441995350439789E-2</v>
      </c>
      <c r="I56" s="272">
        <f t="shared" si="9"/>
        <v>5.273750777236956E-2</v>
      </c>
      <c r="J56" s="272">
        <f t="shared" si="9"/>
        <v>5.5441995350439789E-2</v>
      </c>
    </row>
    <row r="57" spans="1:10" ht="13.5" thickBot="1">
      <c r="A57" s="349" t="s">
        <v>10</v>
      </c>
      <c r="B57" s="271" t="s">
        <v>28</v>
      </c>
      <c r="C57" s="271" t="s">
        <v>19</v>
      </c>
      <c r="D57" s="272">
        <f>'working ZWG'!H7</f>
        <v>3.0885515471470944E-2</v>
      </c>
      <c r="E57" s="272">
        <f>D57*(1-0.025)</f>
        <v>3.0113377584684169E-2</v>
      </c>
      <c r="F57" s="272">
        <f>D57*(1+0.025)</f>
        <v>3.1657653358257716E-2</v>
      </c>
      <c r="G57" s="272">
        <f>E57</f>
        <v>3.0113377584684169E-2</v>
      </c>
      <c r="H57" s="272">
        <f>F57</f>
        <v>3.1657653358257716E-2</v>
      </c>
      <c r="I57" s="272">
        <f>G57</f>
        <v>3.0113377584684169E-2</v>
      </c>
      <c r="J57" s="272">
        <f>F57</f>
        <v>3.1657653358257716E-2</v>
      </c>
    </row>
    <row r="58" spans="1:10" ht="13.5" thickBot="1">
      <c r="A58" s="349" t="s">
        <v>13</v>
      </c>
      <c r="B58" s="271" t="s">
        <v>28</v>
      </c>
      <c r="C58" s="271" t="s">
        <v>19</v>
      </c>
      <c r="D58" s="272">
        <f t="shared" ref="D58:F60" si="10">D57</f>
        <v>3.0885515471470944E-2</v>
      </c>
      <c r="E58" s="272">
        <f t="shared" si="10"/>
        <v>3.0113377584684169E-2</v>
      </c>
      <c r="F58" s="272">
        <f t="shared" si="10"/>
        <v>3.1657653358257716E-2</v>
      </c>
      <c r="G58" s="272">
        <f>G57</f>
        <v>3.0113377584684169E-2</v>
      </c>
      <c r="H58" s="272">
        <f>H57</f>
        <v>3.1657653358257716E-2</v>
      </c>
      <c r="I58" s="272">
        <f>I57</f>
        <v>3.0113377584684169E-2</v>
      </c>
      <c r="J58" s="272">
        <f>J57</f>
        <v>3.1657653358257716E-2</v>
      </c>
    </row>
    <row r="59" spans="1:10" ht="13.5" thickBot="1">
      <c r="A59" s="349" t="s">
        <v>10</v>
      </c>
      <c r="B59" s="271" t="s">
        <v>28</v>
      </c>
      <c r="C59" s="271" t="s">
        <v>20</v>
      </c>
      <c r="D59" s="272">
        <f>'working ZWG'!H11</f>
        <v>0.2701933092274364</v>
      </c>
      <c r="E59" s="272">
        <f>D59*(1-0.025)</f>
        <v>0.26343847649675051</v>
      </c>
      <c r="F59" s="272">
        <f>D59*(1+0.025)</f>
        <v>0.27694814195812228</v>
      </c>
      <c r="G59" s="272">
        <f>E59</f>
        <v>0.26343847649675051</v>
      </c>
      <c r="H59" s="272">
        <f>F59</f>
        <v>0.27694814195812228</v>
      </c>
      <c r="I59" s="272">
        <f>G59</f>
        <v>0.26343847649675051</v>
      </c>
      <c r="J59" s="272">
        <f>F59</f>
        <v>0.27694814195812228</v>
      </c>
    </row>
    <row r="60" spans="1:10" ht="13.5" thickBot="1">
      <c r="A60" s="349" t="s">
        <v>13</v>
      </c>
      <c r="B60" s="271" t="s">
        <v>28</v>
      </c>
      <c r="C60" s="271" t="s">
        <v>20</v>
      </c>
      <c r="D60" s="272">
        <f t="shared" si="10"/>
        <v>0.2701933092274364</v>
      </c>
      <c r="E60" s="272">
        <f t="shared" ref="E60:J60" si="11">E59</f>
        <v>0.26343847649675051</v>
      </c>
      <c r="F60" s="272">
        <f t="shared" si="11"/>
        <v>0.27694814195812228</v>
      </c>
      <c r="G60" s="272">
        <f t="shared" si="11"/>
        <v>0.26343847649675051</v>
      </c>
      <c r="H60" s="272">
        <f t="shared" si="11"/>
        <v>0.27694814195812228</v>
      </c>
      <c r="I60" s="272">
        <f t="shared" si="11"/>
        <v>0.26343847649675051</v>
      </c>
      <c r="J60" s="272">
        <f t="shared" si="11"/>
        <v>0.27694814195812228</v>
      </c>
    </row>
    <row r="61" spans="1:10" ht="13.5" thickBot="1">
      <c r="A61" s="349" t="s">
        <v>10</v>
      </c>
      <c r="B61" s="271" t="s">
        <v>28</v>
      </c>
      <c r="C61" s="271" t="s">
        <v>21</v>
      </c>
      <c r="D61" s="272">
        <f>'working ZWG'!H12</f>
        <v>3.7160837554505597</v>
      </c>
      <c r="E61" s="272">
        <f>D61*(1-0.025)</f>
        <v>3.6231816615642956</v>
      </c>
      <c r="F61" s="272">
        <f>D61*(1+0.025)</f>
        <v>3.8089858493368234</v>
      </c>
      <c r="G61" s="272">
        <f>E61</f>
        <v>3.6231816615642956</v>
      </c>
      <c r="H61" s="272">
        <f>F61</f>
        <v>3.8089858493368234</v>
      </c>
      <c r="I61" s="272">
        <f>G61</f>
        <v>3.6231816615642956</v>
      </c>
      <c r="J61" s="272">
        <f>F61</f>
        <v>3.8089858493368234</v>
      </c>
    </row>
    <row r="62" spans="1:10" ht="13.5" thickBot="1">
      <c r="A62" s="349" t="s">
        <v>13</v>
      </c>
      <c r="B62" s="271" t="s">
        <v>28</v>
      </c>
      <c r="C62" s="271" t="s">
        <v>21</v>
      </c>
      <c r="D62" s="272">
        <f t="shared" ref="D62:J62" si="12">D61</f>
        <v>3.7160837554505597</v>
      </c>
      <c r="E62" s="272">
        <f t="shared" si="12"/>
        <v>3.6231816615642956</v>
      </c>
      <c r="F62" s="272">
        <f t="shared" si="12"/>
        <v>3.8089858493368234</v>
      </c>
      <c r="G62" s="272">
        <f t="shared" si="12"/>
        <v>3.6231816615642956</v>
      </c>
      <c r="H62" s="272">
        <f t="shared" si="12"/>
        <v>3.8089858493368234</v>
      </c>
      <c r="I62" s="272">
        <f t="shared" si="12"/>
        <v>3.6231816615642956</v>
      </c>
      <c r="J62" s="272">
        <f t="shared" si="12"/>
        <v>3.8089858493368234</v>
      </c>
    </row>
    <row r="63" spans="1:10" ht="13.5" thickBot="1">
      <c r="A63" s="349" t="s">
        <v>10</v>
      </c>
      <c r="B63" s="271" t="s">
        <v>28</v>
      </c>
      <c r="C63" s="271" t="s">
        <v>22</v>
      </c>
      <c r="D63" s="272">
        <f>'working ZWG'!H5</f>
        <v>6.3060155170160446</v>
      </c>
      <c r="E63" s="272">
        <f>D63*(1-0.025)</f>
        <v>6.1483651290906431</v>
      </c>
      <c r="F63" s="272">
        <f>D63*(1+0.025)</f>
        <v>6.4636659049414451</v>
      </c>
      <c r="G63" s="272">
        <f>E63</f>
        <v>6.1483651290906431</v>
      </c>
      <c r="H63" s="272">
        <f>F63</f>
        <v>6.4636659049414451</v>
      </c>
      <c r="I63" s="272">
        <f>G63</f>
        <v>6.1483651290906431</v>
      </c>
      <c r="J63" s="272">
        <f>F63</f>
        <v>6.4636659049414451</v>
      </c>
    </row>
    <row r="64" spans="1:10" ht="13.5" thickBot="1">
      <c r="A64" s="349" t="s">
        <v>13</v>
      </c>
      <c r="B64" s="271" t="s">
        <v>28</v>
      </c>
      <c r="C64" s="271" t="s">
        <v>22</v>
      </c>
      <c r="D64" s="272">
        <f t="shared" ref="D64:J64" si="13">D63</f>
        <v>6.3060155170160446</v>
      </c>
      <c r="E64" s="272">
        <f t="shared" si="13"/>
        <v>6.1483651290906431</v>
      </c>
      <c r="F64" s="272">
        <f t="shared" si="13"/>
        <v>6.4636659049414451</v>
      </c>
      <c r="G64" s="272">
        <f t="shared" si="13"/>
        <v>6.1483651290906431</v>
      </c>
      <c r="H64" s="272">
        <f t="shared" si="13"/>
        <v>6.4636659049414451</v>
      </c>
      <c r="I64" s="272">
        <f t="shared" si="13"/>
        <v>6.1483651290906431</v>
      </c>
      <c r="J64" s="272">
        <f t="shared" si="13"/>
        <v>6.4636659049414451</v>
      </c>
    </row>
    <row r="65" spans="1:10" ht="13.5" thickBot="1">
      <c r="A65" s="349" t="s">
        <v>10</v>
      </c>
      <c r="B65" s="271" t="s">
        <v>28</v>
      </c>
      <c r="C65" s="271" t="s">
        <v>23</v>
      </c>
      <c r="D65" s="272">
        <f>'working ZWG'!H13</f>
        <v>5.1109518132888709</v>
      </c>
      <c r="E65" s="272">
        <f>D65*(1-0.025)</f>
        <v>4.9831780179566492</v>
      </c>
      <c r="F65" s="272">
        <f>D65*(1+0.025)</f>
        <v>5.2387256086210918</v>
      </c>
      <c r="G65" s="272">
        <f>E65</f>
        <v>4.9831780179566492</v>
      </c>
      <c r="H65" s="272">
        <f>F65</f>
        <v>5.2387256086210918</v>
      </c>
      <c r="I65" s="272">
        <f>G65</f>
        <v>4.9831780179566492</v>
      </c>
      <c r="J65" s="272">
        <f>F65</f>
        <v>5.2387256086210918</v>
      </c>
    </row>
    <row r="66" spans="1:10" ht="13.5" thickBot="1">
      <c r="A66" s="349" t="s">
        <v>13</v>
      </c>
      <c r="B66" s="271" t="s">
        <v>28</v>
      </c>
      <c r="C66" s="271" t="s">
        <v>23</v>
      </c>
      <c r="D66" s="272">
        <f t="shared" ref="D66:J66" si="14">D65</f>
        <v>5.1109518132888709</v>
      </c>
      <c r="E66" s="272">
        <f t="shared" si="14"/>
        <v>4.9831780179566492</v>
      </c>
      <c r="F66" s="272">
        <f t="shared" si="14"/>
        <v>5.2387256086210918</v>
      </c>
      <c r="G66" s="272">
        <f t="shared" si="14"/>
        <v>4.9831780179566492</v>
      </c>
      <c r="H66" s="272">
        <f t="shared" si="14"/>
        <v>5.2387256086210918</v>
      </c>
      <c r="I66" s="272">
        <f t="shared" si="14"/>
        <v>4.9831780179566492</v>
      </c>
      <c r="J66" s="272">
        <f t="shared" si="14"/>
        <v>5.2387256086210918</v>
      </c>
    </row>
    <row r="67" spans="1:10" ht="13.5" thickBot="1">
      <c r="A67" s="349" t="s">
        <v>10</v>
      </c>
      <c r="B67" s="271" t="s">
        <v>28</v>
      </c>
      <c r="C67" s="271" t="s">
        <v>24</v>
      </c>
      <c r="D67" s="272">
        <f>'working ZWG'!H14</f>
        <v>68.661013794223294</v>
      </c>
      <c r="E67" s="272">
        <f>D67*(1-0.025)</f>
        <v>66.944488449367711</v>
      </c>
      <c r="F67" s="272">
        <f>D67*(1+0.025)</f>
        <v>70.377539139078877</v>
      </c>
      <c r="G67" s="272">
        <f>E67</f>
        <v>66.944488449367711</v>
      </c>
      <c r="H67" s="272">
        <f>F67</f>
        <v>70.377539139078877</v>
      </c>
      <c r="I67" s="272">
        <f>G67</f>
        <v>66.944488449367711</v>
      </c>
      <c r="J67" s="272">
        <f>F67</f>
        <v>70.377539139078877</v>
      </c>
    </row>
    <row r="68" spans="1:10" ht="13.5" thickBot="1">
      <c r="A68" s="349" t="s">
        <v>13</v>
      </c>
      <c r="B68" s="271" t="s">
        <v>28</v>
      </c>
      <c r="C68" s="271" t="s">
        <v>24</v>
      </c>
      <c r="D68" s="272">
        <f t="shared" ref="D68:J68" si="15">D67</f>
        <v>68.661013794223294</v>
      </c>
      <c r="E68" s="272">
        <f t="shared" si="15"/>
        <v>66.944488449367711</v>
      </c>
      <c r="F68" s="272">
        <f t="shared" si="15"/>
        <v>70.377539139078877</v>
      </c>
      <c r="G68" s="272">
        <f t="shared" si="15"/>
        <v>66.944488449367711</v>
      </c>
      <c r="H68" s="272">
        <f t="shared" si="15"/>
        <v>70.377539139078877</v>
      </c>
      <c r="I68" s="272">
        <f t="shared" si="15"/>
        <v>66.944488449367711</v>
      </c>
      <c r="J68" s="272">
        <f t="shared" si="15"/>
        <v>70.377539139078877</v>
      </c>
    </row>
    <row r="69" spans="1:10" ht="13.5" thickBot="1">
      <c r="A69" s="349" t="s">
        <v>10</v>
      </c>
      <c r="B69" s="271" t="s">
        <v>28</v>
      </c>
      <c r="C69" s="271" t="s">
        <v>25</v>
      </c>
      <c r="D69" s="272">
        <f>'working ZWG'!H10</f>
        <v>0.36280035010316958</v>
      </c>
      <c r="E69" s="272">
        <f>D69*(1-0.025)</f>
        <v>0.35373034135059034</v>
      </c>
      <c r="F69" s="272">
        <f>D69*(1+0.025)</f>
        <v>0.37187035885574876</v>
      </c>
      <c r="G69" s="272">
        <f>E69</f>
        <v>0.35373034135059034</v>
      </c>
      <c r="H69" s="272">
        <f>F69</f>
        <v>0.37187035885574876</v>
      </c>
      <c r="I69" s="272">
        <f>G69</f>
        <v>0.35373034135059034</v>
      </c>
      <c r="J69" s="272">
        <f>F69</f>
        <v>0.37187035885574876</v>
      </c>
    </row>
    <row r="70" spans="1:10" ht="13.5" thickBot="1">
      <c r="A70" s="349" t="s">
        <v>13</v>
      </c>
      <c r="B70" s="271" t="s">
        <v>28</v>
      </c>
      <c r="C70" s="271" t="s">
        <v>25</v>
      </c>
      <c r="D70" s="272">
        <f t="shared" ref="D70:J70" si="16">D69</f>
        <v>0.36280035010316958</v>
      </c>
      <c r="E70" s="272">
        <f t="shared" si="16"/>
        <v>0.35373034135059034</v>
      </c>
      <c r="F70" s="272">
        <f t="shared" si="16"/>
        <v>0.37187035885574876</v>
      </c>
      <c r="G70" s="272">
        <f t="shared" si="16"/>
        <v>0.35373034135059034</v>
      </c>
      <c r="H70" s="272">
        <f t="shared" si="16"/>
        <v>0.37187035885574876</v>
      </c>
      <c r="I70" s="272">
        <f t="shared" si="16"/>
        <v>0.35373034135059034</v>
      </c>
      <c r="J70" s="272">
        <f t="shared" si="16"/>
        <v>0.37187035885574876</v>
      </c>
    </row>
    <row r="71" spans="1:10" ht="13.5" thickBot="1">
      <c r="A71" s="349" t="s">
        <v>10</v>
      </c>
      <c r="B71" s="271" t="s">
        <v>28</v>
      </c>
      <c r="C71" s="271" t="s">
        <v>26</v>
      </c>
      <c r="D71" s="272">
        <f>'working ZWG'!H15</f>
        <v>0.75836544592609012</v>
      </c>
      <c r="E71" s="272">
        <f>D71*(1-0.025)</f>
        <v>0.73940630977793786</v>
      </c>
      <c r="F71" s="272">
        <f>D71*(1+0.025)</f>
        <v>0.77732458207424227</v>
      </c>
      <c r="G71" s="272">
        <f>E71</f>
        <v>0.73940630977793786</v>
      </c>
      <c r="H71" s="272">
        <f>F71</f>
        <v>0.77732458207424227</v>
      </c>
      <c r="I71" s="272">
        <f>G71</f>
        <v>0.73940630977793786</v>
      </c>
      <c r="J71" s="272">
        <f>F71</f>
        <v>0.77732458207424227</v>
      </c>
    </row>
    <row r="72" spans="1:10" ht="13.5" thickBot="1">
      <c r="A72" s="350" t="s">
        <v>13</v>
      </c>
      <c r="B72" s="271" t="s">
        <v>28</v>
      </c>
      <c r="C72" s="271" t="s">
        <v>26</v>
      </c>
      <c r="D72" s="272">
        <f t="shared" ref="D72:J72" si="17">D71</f>
        <v>0.75836544592609012</v>
      </c>
      <c r="E72" s="272">
        <f t="shared" si="17"/>
        <v>0.73940630977793786</v>
      </c>
      <c r="F72" s="272">
        <f t="shared" si="17"/>
        <v>0.77732458207424227</v>
      </c>
      <c r="G72" s="272">
        <f t="shared" si="17"/>
        <v>0.73940630977793786</v>
      </c>
      <c r="H72" s="272">
        <f t="shared" si="17"/>
        <v>0.77732458207424227</v>
      </c>
      <c r="I72" s="272">
        <f t="shared" si="17"/>
        <v>0.73940630977793786</v>
      </c>
      <c r="J72" s="272">
        <f t="shared" si="17"/>
        <v>0.77732458207424227</v>
      </c>
    </row>
  </sheetData>
  <pageMargins left="0.7" right="0.7" top="0.75" bottom="0.75" header="0.3" footer="0.3"/>
  <pageSetup scale="65" orientation="portrait" r:id="rId1"/>
  <headerFooter>
    <oddFooter>&amp;L_x000D_&amp;1#&amp;"Calibri"&amp;10&amp;K008000 Unrestricted</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DQ860"/>
  <sheetViews>
    <sheetView zoomScale="75" zoomScaleNormal="75" workbookViewId="0">
      <selection activeCell="J50" sqref="J50"/>
    </sheetView>
  </sheetViews>
  <sheetFormatPr defaultColWidth="9.140625" defaultRowHeight="12.75"/>
  <cols>
    <col min="1" max="1" width="9.140625" style="324"/>
    <col min="2" max="2" width="38.42578125" style="140" bestFit="1" customWidth="1"/>
    <col min="3" max="3" width="22.85546875" style="140" bestFit="1" customWidth="1"/>
    <col min="4" max="4" width="9.85546875" style="140" customWidth="1"/>
    <col min="5" max="5" width="18.28515625" style="140" bestFit="1" customWidth="1"/>
    <col min="6" max="6" width="14.28515625" style="140" customWidth="1"/>
    <col min="7" max="7" width="10.140625" style="140" customWidth="1"/>
    <col min="8" max="8" width="15.5703125" style="140" bestFit="1" customWidth="1"/>
    <col min="9" max="9" width="17.140625" style="140" bestFit="1" customWidth="1"/>
    <col min="10" max="10" width="21" style="140" customWidth="1"/>
    <col min="11" max="11" width="9.140625" style="324"/>
    <col min="12" max="22" width="9.140625" style="324" hidden="1" customWidth="1"/>
    <col min="23" max="121" width="9.140625" style="324"/>
    <col min="122" max="16384" width="9.140625" style="140"/>
  </cols>
  <sheetData>
    <row r="1" spans="1:121" s="324" customFormat="1">
      <c r="N1" s="324" t="s">
        <v>247</v>
      </c>
      <c r="P1" s="324" t="s">
        <v>248</v>
      </c>
      <c r="S1" s="324" t="s">
        <v>247</v>
      </c>
      <c r="U1" s="324" t="s">
        <v>248</v>
      </c>
    </row>
    <row r="2" spans="1:121" s="324" customFormat="1" ht="18">
      <c r="B2"/>
      <c r="E2" s="325"/>
      <c r="F2" s="325"/>
      <c r="G2" s="325"/>
      <c r="H2" s="326">
        <f>Date!K8</f>
        <v>46134</v>
      </c>
      <c r="I2" s="325"/>
      <c r="J2" s="325"/>
      <c r="M2" s="324" t="s">
        <v>17</v>
      </c>
      <c r="N2" s="327">
        <f>'External Rates'!J13</f>
        <v>0.68100000000000005</v>
      </c>
      <c r="O2" s="324" t="s">
        <v>17</v>
      </c>
      <c r="P2" s="327">
        <f>'External Rates'!K13</f>
        <v>0.75260000000000005</v>
      </c>
      <c r="R2" s="324" t="s">
        <v>17</v>
      </c>
      <c r="S2" s="327">
        <f>NGOs!G21</f>
        <v>0.68810000000000004</v>
      </c>
      <c r="T2" s="324" t="s">
        <v>17</v>
      </c>
      <c r="U2" s="327">
        <f>NGOs!H21</f>
        <v>0.74550000000000005</v>
      </c>
    </row>
    <row r="3" spans="1:121" s="324" customFormat="1">
      <c r="E3" s="325"/>
      <c r="F3" s="325"/>
      <c r="G3" s="325"/>
      <c r="H3" s="325"/>
      <c r="I3" s="325"/>
      <c r="J3" s="325"/>
      <c r="M3" s="324" t="s">
        <v>15</v>
      </c>
      <c r="N3" s="327">
        <f>'External Rates'!J14</f>
        <v>7.0900000000000005E-2</v>
      </c>
      <c r="O3" s="324" t="s">
        <v>15</v>
      </c>
      <c r="P3" s="327">
        <f>'External Rates'!K14</f>
        <v>7.8299999999999995E-2</v>
      </c>
      <c r="R3" s="324" t="s">
        <v>15</v>
      </c>
      <c r="S3" s="327">
        <f>NGOs!G22</f>
        <v>7.1599999999999997E-2</v>
      </c>
      <c r="T3" s="324" t="s">
        <v>15</v>
      </c>
      <c r="U3" s="327">
        <f>NGOs!H22</f>
        <v>7.7600000000000002E-2</v>
      </c>
    </row>
    <row r="4" spans="1:121" s="324" customFormat="1">
      <c r="E4" s="325"/>
      <c r="F4" s="325"/>
      <c r="G4" s="325"/>
      <c r="H4" s="325"/>
      <c r="I4" s="325"/>
      <c r="J4" s="325"/>
      <c r="M4" s="324" t="s">
        <v>18</v>
      </c>
      <c r="N4" s="327">
        <f>'External Rates'!J15</f>
        <v>1.2975000000000001</v>
      </c>
      <c r="O4" s="324" t="s">
        <v>18</v>
      </c>
      <c r="P4" s="327">
        <f>'External Rates'!K15</f>
        <v>1.4339999999999999</v>
      </c>
      <c r="R4" s="324" t="s">
        <v>18</v>
      </c>
      <c r="S4" s="327">
        <f>NGOs!G23</f>
        <v>1.3110999999999999</v>
      </c>
      <c r="T4" s="324" t="s">
        <v>18</v>
      </c>
      <c r="U4" s="327">
        <f>NGOs!H23</f>
        <v>1.4204000000000001</v>
      </c>
    </row>
    <row r="5" spans="1:121" s="324" customFormat="1">
      <c r="E5" s="325"/>
      <c r="F5" s="325"/>
      <c r="G5" s="325"/>
      <c r="H5" s="325"/>
      <c r="I5" s="325"/>
      <c r="J5" s="325"/>
      <c r="N5" s="327"/>
      <c r="P5" s="327"/>
      <c r="S5" s="327"/>
      <c r="U5" s="327"/>
    </row>
    <row r="6" spans="1:121" s="324" customFormat="1" ht="18">
      <c r="C6" s="328" t="s">
        <v>249</v>
      </c>
      <c r="E6" s="325"/>
      <c r="F6" s="329" t="s">
        <v>250</v>
      </c>
      <c r="G6" s="325"/>
      <c r="H6" s="325"/>
      <c r="I6" s="329" t="s">
        <v>251</v>
      </c>
      <c r="J6" s="329" t="s">
        <v>252</v>
      </c>
      <c r="M6" s="324" t="s">
        <v>22</v>
      </c>
      <c r="N6" s="327">
        <f>'External Rates'!J16</f>
        <v>151.26</v>
      </c>
      <c r="O6" s="324" t="s">
        <v>22</v>
      </c>
      <c r="P6" s="327">
        <f>'External Rates'!K16</f>
        <v>167.19</v>
      </c>
      <c r="R6" s="324" t="s">
        <v>22</v>
      </c>
      <c r="S6" s="327">
        <f>NGOs!G24</f>
        <v>152.86000000000001</v>
      </c>
      <c r="T6" s="324" t="s">
        <v>22</v>
      </c>
      <c r="U6" s="327">
        <f>NGOs!H24</f>
        <v>165.59</v>
      </c>
    </row>
    <row r="7" spans="1:121" s="324" customFormat="1" ht="18.75" thickBot="1">
      <c r="E7" s="325"/>
      <c r="F7" s="330" t="str">
        <f>IF(E8="Worth",G8,D8)</f>
        <v>eur</v>
      </c>
      <c r="G7" s="325"/>
      <c r="H7" s="325"/>
      <c r="I7" s="325"/>
      <c r="J7" s="331" t="str">
        <f>IF(E8="Worth",D8,G8)</f>
        <v>USD</v>
      </c>
      <c r="M7" s="324" t="s">
        <v>16</v>
      </c>
      <c r="N7" s="327">
        <f>'External Rates'!J17</f>
        <v>15.618499999999999</v>
      </c>
      <c r="O7" s="324" t="s">
        <v>16</v>
      </c>
      <c r="P7" s="327">
        <f>'External Rates'!K17</f>
        <v>17.262599999999999</v>
      </c>
      <c r="R7" s="324" t="s">
        <v>16</v>
      </c>
      <c r="S7" s="327">
        <f>NGOs!G25</f>
        <v>15.7829</v>
      </c>
      <c r="T7" s="324" t="s">
        <v>16</v>
      </c>
      <c r="U7" s="327">
        <f>NGOs!H25</f>
        <v>17.098199999999999</v>
      </c>
    </row>
    <row r="8" spans="1:121" s="141" customFormat="1" ht="18.75" thickBot="1">
      <c r="A8" s="332"/>
      <c r="B8" s="142" t="s">
        <v>253</v>
      </c>
      <c r="C8" s="142" t="s">
        <v>254</v>
      </c>
      <c r="D8" s="142" t="s">
        <v>255</v>
      </c>
      <c r="E8" s="142" t="s">
        <v>256</v>
      </c>
      <c r="F8" s="143">
        <v>100</v>
      </c>
      <c r="G8" s="142" t="s">
        <v>12</v>
      </c>
      <c r="H8" s="144" t="str">
        <f>IF(AND(D8&lt;&gt;"USD",G8&lt;&gt;"USD"),"ERROR",H10)</f>
        <v>USE BUY</v>
      </c>
      <c r="I8" s="145">
        <f>IF(B8="Premier/NGO",I10,IF(H8="ERROR","ERROR",IF(B8="Staff",(IF(D8="USD",(IF(H8="USE BUY",VLOOKUP(G8,'Revaluation Rates'!L54:M60,2,FALSE),VLOOKUP(G8,'Revaluation Rates'!N54:O60,2,FALSE))),(IF(H8="USE BUY",VLOOKUP(D8,'Revaluation Rates'!L54:M60,2,FALSE),VLOOKUP(D8,'Revaluation Rates'!N54:O60,2,FALSE))))),(IF(D8="USD",(IF(H8="USE BUY",VLOOKUP(G8,M2:N10,2,FALSE),VLOOKUP(G8,O2:P10,2,FALSE))),(IF(H8="USE BUY",VLOOKUP(D8,M2:N10,2,FALSE),VLOOKUP(D8,O2:P10,2,FALSE))))))))</f>
        <v>1.1279999999999999</v>
      </c>
      <c r="J8" s="146">
        <f>IF(H8="ERROR","ERROR",IF(E8="Worth",(IF(OR(D8="ZAR",D8="CAD",D8="CHF",D8="JPY",G8="EUR",G8="GBP",G8="AUD",G8="BWP"),F8*I8,IF(OR(D8="EUR",D8="GBP",D8="BWP",D8="AUD",G8="ZAR",G8="CHF",G8="CAD",G8="JPY"),F8/I8))),IF(OR(D8="GBP",D8="EUR",D8="BWP",D8="AUD",G8="ZAR",G8="CHF",G8="CAD",G8="JPY"),F8*I8,F8/I8)))</f>
        <v>112.79999999999998</v>
      </c>
      <c r="K8" s="433"/>
      <c r="L8" s="332"/>
      <c r="M8" s="332" t="s">
        <v>19</v>
      </c>
      <c r="N8" s="327">
        <f>'External Rates'!J18</f>
        <v>0.7409</v>
      </c>
      <c r="O8" s="332" t="s">
        <v>19</v>
      </c>
      <c r="P8" s="327">
        <f>'External Rates'!K18</f>
        <v>0.81879999999999997</v>
      </c>
      <c r="Q8" s="332"/>
      <c r="R8" s="332" t="s">
        <v>19</v>
      </c>
      <c r="S8" s="327">
        <f>NGOs!G26</f>
        <v>0.74870000000000003</v>
      </c>
      <c r="T8" s="332" t="s">
        <v>19</v>
      </c>
      <c r="U8" s="327">
        <f>NGOs!H26</f>
        <v>0.81100000000000005</v>
      </c>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32"/>
      <c r="BL8" s="332"/>
      <c r="BM8" s="332"/>
      <c r="BN8" s="332"/>
      <c r="BO8" s="332"/>
      <c r="BP8" s="332"/>
      <c r="BQ8" s="332"/>
      <c r="BR8" s="332"/>
      <c r="BS8" s="332"/>
      <c r="BT8" s="332"/>
      <c r="BU8" s="332"/>
      <c r="BV8" s="332"/>
      <c r="BW8" s="332"/>
      <c r="BX8" s="332"/>
      <c r="BY8" s="332"/>
      <c r="BZ8" s="332"/>
      <c r="CA8" s="332"/>
      <c r="CB8" s="332"/>
      <c r="CC8" s="332"/>
      <c r="CD8" s="332"/>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row>
    <row r="9" spans="1:121" hidden="1">
      <c r="B9" s="140" t="s">
        <v>257</v>
      </c>
      <c r="C9" s="140" t="s">
        <v>258</v>
      </c>
      <c r="D9" s="140" t="s">
        <v>12</v>
      </c>
      <c r="E9" s="140" t="s">
        <v>259</v>
      </c>
      <c r="G9" s="140" t="s">
        <v>12</v>
      </c>
      <c r="J9" s="140" t="s">
        <v>27</v>
      </c>
      <c r="M9" s="324" t="s">
        <v>14</v>
      </c>
      <c r="N9" s="327">
        <f>'External Rates'!J19</f>
        <v>1.2844</v>
      </c>
      <c r="O9" s="324" t="s">
        <v>14</v>
      </c>
      <c r="P9" s="327">
        <f>'External Rates'!K19</f>
        <v>1.4196</v>
      </c>
      <c r="R9" s="324" t="s">
        <v>14</v>
      </c>
      <c r="S9" s="327">
        <f>NGOs!G27</f>
        <v>1.2979000000000001</v>
      </c>
      <c r="T9" s="324" t="s">
        <v>14</v>
      </c>
      <c r="U9" s="327">
        <f>NGOs!H27</f>
        <v>1.4060999999999999</v>
      </c>
    </row>
    <row r="10" spans="1:121" hidden="1">
      <c r="B10" s="140" t="s">
        <v>260</v>
      </c>
      <c r="C10" s="140" t="s">
        <v>254</v>
      </c>
      <c r="D10" s="140" t="s">
        <v>14</v>
      </c>
      <c r="E10" s="140" t="s">
        <v>256</v>
      </c>
      <c r="G10" s="140" t="s">
        <v>14</v>
      </c>
      <c r="H10" s="140" t="str">
        <f>IF(AND(D8="USD",G8="USD"),"ERROR",IF( OR( C8="TT/Draft", C8="Withdrawal"), (IF(OR(D8="EUR",D8="GBP",D8="AUD",D8="BWP",G8="ZAR",G8="CAD",G8="CHF",G8="JPY"),"USE SELL",(IF(OR(G8="EUR",G8="GBP",G8="AUD",G8="BWP",D8="ZAR",D8="CAD",D8="CHF",D8="JPY"),"USE BUY")))),IF(C8="RTGS",(IF(OR(D8="EUR",D8="GBP",D8="AUD",D8="BWP",G8="EUR",G8="GBP",G8="AUD",G8="BWP"),"USE BUY",(IF(OR(G8="ZAR",G8="CAD",G8="CHF",G8="JPY",D8="ZAR",D8="CAD",D8="CHF",D8="JPY"),"USE SELL")))),IF( OR( C8="Deposit",C8="Inter-account" ),(IF(OR(D8="EUR",D8="GBP",D8="AUD",D8="BWP",G8="ZAR",G8="CHF",G8="CAD",G8="JPY"),"USE BUY",(IF(OR(G8="EUR",G8="GBP",G8="AUD",G8="BWP",D8="ZAR",D8="CAD",D8="CHF",D8="JPY"),"USE SELL")))),IF(C8="Walkin selling",(IF(OR(D8="EUR",D8="GBP",D8="AUD",D8="BWP",G8="ZAR",G8="CHF",G8="CAD",G8="JPY"),"USE BUY",(IF(OR(D8="ZAR",D8="CAD",D8="CHF",D8="JPY",G8="GBP",G8="EUR",G8="BWP",G8="AUD"),"USE SELL")))))))))</f>
        <v>USE BUY</v>
      </c>
      <c r="I10" s="140">
        <f>IF(H8="ERROR","ERROR",(IF(D8="USD",(IF(H8="USE BUY",VLOOKUP(G8,R2:S10,2,FALSE),VLOOKUP(G8,T2:U10,2,FALSE))),(IF(H8="USE BUY",VLOOKUP(D8,R2:S10,2,FALSE),VLOOKUP(D8,T2:U10,2,FALSE))))))</f>
        <v>1.1279999999999999</v>
      </c>
      <c r="M10" s="324" t="s">
        <v>11</v>
      </c>
      <c r="N10" s="327">
        <f>'External Rates'!J20</f>
        <v>1.1163000000000001</v>
      </c>
      <c r="O10" s="324" t="s">
        <v>11</v>
      </c>
      <c r="P10" s="327">
        <f>'External Rates'!K20</f>
        <v>1.2338</v>
      </c>
      <c r="R10" s="324" t="s">
        <v>11</v>
      </c>
      <c r="S10" s="327">
        <f>NGOs!G28</f>
        <v>1.1279999999999999</v>
      </c>
      <c r="T10" s="324" t="s">
        <v>11</v>
      </c>
      <c r="U10" s="327">
        <f>NGOs!H28</f>
        <v>1.222</v>
      </c>
    </row>
    <row r="11" spans="1:121" hidden="1">
      <c r="B11" s="140" t="s">
        <v>253</v>
      </c>
      <c r="C11" s="140" t="s">
        <v>261</v>
      </c>
      <c r="D11" s="140" t="s">
        <v>11</v>
      </c>
      <c r="G11" s="140" t="s">
        <v>11</v>
      </c>
      <c r="N11" s="327"/>
    </row>
    <row r="12" spans="1:121" hidden="1">
      <c r="C12" s="140" t="s">
        <v>262</v>
      </c>
      <c r="D12" s="140" t="s">
        <v>17</v>
      </c>
      <c r="G12" s="140" t="s">
        <v>17</v>
      </c>
    </row>
    <row r="13" spans="1:121" hidden="1">
      <c r="C13" s="140" t="s">
        <v>263</v>
      </c>
      <c r="D13" s="140" t="s">
        <v>15</v>
      </c>
      <c r="G13" s="140" t="s">
        <v>15</v>
      </c>
    </row>
    <row r="14" spans="1:121" hidden="1">
      <c r="C14" s="140" t="s">
        <v>264</v>
      </c>
      <c r="D14" s="140" t="s">
        <v>16</v>
      </c>
      <c r="G14" s="140" t="s">
        <v>16</v>
      </c>
    </row>
    <row r="15" spans="1:121" hidden="1">
      <c r="D15" s="140" t="s">
        <v>19</v>
      </c>
      <c r="G15" s="140" t="s">
        <v>19</v>
      </c>
    </row>
    <row r="16" spans="1:121" hidden="1">
      <c r="D16" s="140" t="s">
        <v>18</v>
      </c>
      <c r="G16" s="140" t="s">
        <v>18</v>
      </c>
    </row>
    <row r="17" spans="3:11" hidden="1">
      <c r="D17" s="140" t="s">
        <v>22</v>
      </c>
      <c r="G17" s="140" t="s">
        <v>22</v>
      </c>
    </row>
    <row r="18" spans="3:11" hidden="1"/>
    <row r="19" spans="3:11" hidden="1"/>
    <row r="20" spans="3:11" s="324" customFormat="1"/>
    <row r="21" spans="3:11" s="324" customFormat="1"/>
    <row r="22" spans="3:11" s="324" customFormat="1"/>
    <row r="23" spans="3:11" s="324" customFormat="1"/>
    <row r="24" spans="3:11" s="324" customFormat="1"/>
    <row r="25" spans="3:11" s="324" customFormat="1"/>
    <row r="26" spans="3:11" s="324" customFormat="1">
      <c r="K26" s="333"/>
    </row>
    <row r="27" spans="3:11" s="324" customFormat="1" ht="13.5" hidden="1" thickBot="1">
      <c r="C27" s="334" t="s">
        <v>265</v>
      </c>
      <c r="D27" s="335" t="str">
        <f>IF(OR(C8="Walkin buying",C8="Walkin selling"),D8,IF(C8="Deposit","into a",IF(C8="TT/Draft","of",IF(OR(C8="RTGS",C8="TT/Draft",C8="Inter-account",C8="Withdrawal"),"from a"))))</f>
        <v>from a</v>
      </c>
      <c r="E27" s="335"/>
      <c r="F27" s="335" t="str">
        <f>IF(OR(C8="Deposit",C8="RTGS",C8="TT/Draft",C8="Inter-account",C8="Withdrawal"),D8,"-")</f>
        <v>eur</v>
      </c>
      <c r="G27" s="336" t="str">
        <f>IF(OR(C8="Deposit",C8="RTGS",C8="TT/Draft",C8="Inter-account",C8="Withdrawal"),"account into/from a","-")</f>
        <v>account into/from a</v>
      </c>
      <c r="H27" s="335" t="str">
        <f>IF(OR(C8="Deposit",C8="RTGS",C8="TT/Draft",C8="Inter-account",C8="Withdrawal"),G8,"-")</f>
        <v>USD</v>
      </c>
      <c r="I27" s="337" t="str">
        <f>IF(OR(C8="Deposit",C8="RTGS",C8="TT/Draft",C8="Inter-account",C8="Withdrawal"),"account","-")</f>
        <v>account</v>
      </c>
      <c r="J27" s="324">
        <f>507.6992*(0.975)</f>
        <v>495.00672000000003</v>
      </c>
    </row>
    <row r="28" spans="3:11" s="324" customFormat="1"/>
    <row r="29" spans="3:11" s="324" customFormat="1"/>
    <row r="30" spans="3:11" s="324" customFormat="1"/>
    <row r="31" spans="3:11" s="324" customFormat="1"/>
    <row r="32" spans="3:11" s="324" customFormat="1"/>
    <row r="33" spans="10:10" s="324" customFormat="1"/>
    <row r="34" spans="10:10" s="324" customFormat="1"/>
    <row r="35" spans="10:10" s="324" customFormat="1"/>
    <row r="36" spans="10:10" s="324" customFormat="1"/>
    <row r="37" spans="10:10" s="324" customFormat="1"/>
    <row r="38" spans="10:10" s="324" customFormat="1"/>
    <row r="39" spans="10:10" s="324" customFormat="1"/>
    <row r="40" spans="10:10" s="324" customFormat="1"/>
    <row r="41" spans="10:10" s="324" customFormat="1"/>
    <row r="42" spans="10:10" s="324" customFormat="1">
      <c r="J42" s="338"/>
    </row>
    <row r="43" spans="10:10" s="324" customFormat="1"/>
    <row r="44" spans="10:10" s="324" customFormat="1"/>
    <row r="45" spans="10:10" s="324" customFormat="1"/>
    <row r="46" spans="10:10" s="324" customFormat="1"/>
    <row r="47" spans="10:10" s="324" customFormat="1"/>
    <row r="48" spans="10:10" s="324" customFormat="1"/>
    <row r="49" s="324" customFormat="1"/>
    <row r="50" s="324" customFormat="1"/>
    <row r="51" s="324" customFormat="1"/>
    <row r="52" s="324" customFormat="1"/>
    <row r="53" s="324" customFormat="1"/>
    <row r="54" s="324" customFormat="1"/>
    <row r="55" s="324" customFormat="1"/>
    <row r="56" s="324" customFormat="1"/>
    <row r="57" s="324" customFormat="1"/>
    <row r="58" s="324" customFormat="1"/>
    <row r="59" s="324" customFormat="1"/>
    <row r="60" s="324" customFormat="1"/>
    <row r="61" s="324" customFormat="1"/>
    <row r="62" s="324" customFormat="1"/>
    <row r="63" s="324" customFormat="1"/>
    <row r="64" s="324" customFormat="1"/>
    <row r="65" s="324" customFormat="1"/>
    <row r="66" s="324" customFormat="1"/>
    <row r="67" s="324" customFormat="1"/>
    <row r="68" s="324" customFormat="1"/>
    <row r="69" s="324" customFormat="1"/>
    <row r="70" s="324" customFormat="1"/>
    <row r="71" s="324" customFormat="1"/>
    <row r="72" s="324" customFormat="1"/>
    <row r="73" s="324" customFormat="1"/>
    <row r="74" s="324" customFormat="1"/>
    <row r="75" s="324" customFormat="1"/>
    <row r="76" s="324" customFormat="1"/>
    <row r="77" s="324" customFormat="1"/>
    <row r="78" s="324" customFormat="1"/>
    <row r="79" s="324" customFormat="1"/>
    <row r="80" s="324" customFormat="1"/>
    <row r="81" s="324" customFormat="1"/>
    <row r="82" s="324" customFormat="1"/>
    <row r="83" s="324" customFormat="1"/>
    <row r="84" s="324" customFormat="1"/>
    <row r="85" s="324" customFormat="1"/>
    <row r="86" s="324" customFormat="1"/>
    <row r="87" s="324" customFormat="1"/>
    <row r="88" s="324" customFormat="1"/>
    <row r="89" s="324" customFormat="1"/>
    <row r="90" s="324" customFormat="1"/>
    <row r="91" s="324" customFormat="1"/>
    <row r="92" s="324" customFormat="1"/>
    <row r="93" s="324" customFormat="1"/>
    <row r="94" s="324" customFormat="1"/>
    <row r="95" s="324" customFormat="1"/>
    <row r="96" s="324" customFormat="1"/>
    <row r="97" s="324" customFormat="1"/>
    <row r="98" s="324" customFormat="1"/>
    <row r="99" s="324" customFormat="1"/>
    <row r="100" s="324" customFormat="1"/>
    <row r="101" s="324" customFormat="1"/>
    <row r="102" s="324" customFormat="1"/>
    <row r="103" s="324" customFormat="1"/>
    <row r="104" s="324" customFormat="1"/>
    <row r="105" s="324" customFormat="1"/>
    <row r="106" s="324" customFormat="1"/>
    <row r="107" s="324" customFormat="1"/>
    <row r="108" s="324" customFormat="1"/>
    <row r="109" s="324" customFormat="1"/>
    <row r="110" s="324" customFormat="1"/>
    <row r="111" s="324" customFormat="1"/>
    <row r="112" s="324" customFormat="1"/>
    <row r="113" s="324" customFormat="1"/>
    <row r="114" s="324" customFormat="1"/>
    <row r="115" s="324" customFormat="1"/>
    <row r="116" s="324" customFormat="1"/>
    <row r="117" s="324" customFormat="1"/>
    <row r="118" s="324" customFormat="1"/>
    <row r="119" s="324" customFormat="1"/>
    <row r="120" s="324" customFormat="1"/>
    <row r="121" s="324" customFormat="1"/>
    <row r="122" s="324" customFormat="1"/>
    <row r="123" s="324" customFormat="1"/>
    <row r="124" s="324" customFormat="1"/>
    <row r="125" s="324" customFormat="1"/>
    <row r="126" s="324" customFormat="1"/>
    <row r="127" s="324" customFormat="1"/>
    <row r="128" s="324" customFormat="1"/>
    <row r="129" s="324" customFormat="1"/>
    <row r="130" s="324" customFormat="1"/>
    <row r="131" s="324" customFormat="1"/>
    <row r="132" s="324" customFormat="1"/>
    <row r="133" s="324" customFormat="1"/>
    <row r="134" s="324" customFormat="1"/>
    <row r="135" s="324" customFormat="1"/>
    <row r="136" s="324" customFormat="1"/>
    <row r="137" s="324" customFormat="1"/>
    <row r="138" s="324" customFormat="1"/>
    <row r="139" s="324" customFormat="1"/>
    <row r="140" s="324" customFormat="1"/>
    <row r="141" s="324" customFormat="1"/>
    <row r="142" s="324" customFormat="1"/>
    <row r="143" s="324" customFormat="1"/>
    <row r="144" s="324" customFormat="1"/>
    <row r="145" s="324" customFormat="1"/>
    <row r="146" s="324" customFormat="1"/>
    <row r="147" s="324" customFormat="1"/>
    <row r="148" s="324" customFormat="1"/>
    <row r="149" s="324" customFormat="1"/>
    <row r="150" s="324" customFormat="1"/>
    <row r="151" s="324" customFormat="1"/>
    <row r="152" s="324" customFormat="1"/>
    <row r="153" s="324" customFormat="1"/>
    <row r="154" s="324" customFormat="1"/>
    <row r="155" s="324" customFormat="1"/>
    <row r="156" s="324" customFormat="1"/>
    <row r="157" s="324" customFormat="1"/>
    <row r="158" s="324" customFormat="1"/>
    <row r="159" s="324" customFormat="1"/>
    <row r="160" s="324" customFormat="1"/>
    <row r="161" s="324" customFormat="1"/>
    <row r="162" s="324" customFormat="1"/>
    <row r="163" s="324" customFormat="1"/>
    <row r="164" s="324" customFormat="1"/>
    <row r="165" s="324" customFormat="1"/>
    <row r="166" s="324" customFormat="1"/>
    <row r="167" s="324" customFormat="1"/>
    <row r="168" s="324" customFormat="1"/>
    <row r="169" s="324" customFormat="1"/>
    <row r="170" s="324" customFormat="1"/>
    <row r="171" s="324" customFormat="1"/>
    <row r="172" s="324" customFormat="1"/>
    <row r="173" s="324" customFormat="1"/>
    <row r="174" s="324" customFormat="1"/>
    <row r="175" s="324" customFormat="1"/>
    <row r="176" s="324" customFormat="1"/>
    <row r="177" s="324" customFormat="1"/>
    <row r="178" s="324" customFormat="1"/>
    <row r="179" s="324" customFormat="1"/>
    <row r="180" s="324" customFormat="1"/>
    <row r="181" s="324" customFormat="1"/>
    <row r="182" s="324" customFormat="1"/>
    <row r="183" s="324" customFormat="1"/>
    <row r="184" s="324" customFormat="1"/>
    <row r="185" s="324" customFormat="1"/>
    <row r="186" s="324" customFormat="1"/>
    <row r="187" s="324" customFormat="1"/>
    <row r="188" s="324" customFormat="1"/>
    <row r="189" s="324" customFormat="1"/>
    <row r="190" s="324" customFormat="1"/>
    <row r="191" s="324" customFormat="1"/>
    <row r="192" s="324" customFormat="1"/>
    <row r="193" s="324" customFormat="1"/>
    <row r="194" s="324" customFormat="1"/>
    <row r="195" s="324" customFormat="1"/>
    <row r="196" s="324" customFormat="1"/>
    <row r="197" s="324" customFormat="1"/>
    <row r="198" s="324" customFormat="1"/>
    <row r="199" s="324" customFormat="1"/>
    <row r="200" s="324" customFormat="1"/>
    <row r="201" s="324" customFormat="1"/>
    <row r="202" s="324" customFormat="1"/>
    <row r="203" s="324" customFormat="1"/>
    <row r="204" s="324" customFormat="1"/>
    <row r="205" s="324" customFormat="1"/>
    <row r="206" s="324" customFormat="1"/>
    <row r="207" s="324" customFormat="1"/>
    <row r="208" s="324" customFormat="1"/>
    <row r="209" s="324" customFormat="1"/>
    <row r="210" s="324" customFormat="1"/>
    <row r="211" s="324" customFormat="1"/>
    <row r="212" s="324" customFormat="1"/>
    <row r="213" s="324" customFormat="1"/>
    <row r="214" s="324" customFormat="1"/>
    <row r="215" s="324" customFormat="1"/>
    <row r="216" s="324" customFormat="1"/>
    <row r="217" s="324" customFormat="1"/>
    <row r="218" s="324" customFormat="1"/>
    <row r="219" s="324" customFormat="1"/>
    <row r="220" s="324" customFormat="1"/>
    <row r="221" s="324" customFormat="1"/>
    <row r="222" s="324" customFormat="1"/>
    <row r="223" s="324" customFormat="1"/>
    <row r="224" s="324" customFormat="1"/>
    <row r="225" s="324" customFormat="1"/>
    <row r="226" s="324" customFormat="1"/>
    <row r="227" s="324" customFormat="1"/>
    <row r="228" s="324" customFormat="1"/>
    <row r="229" s="324" customFormat="1"/>
    <row r="230" s="324" customFormat="1"/>
    <row r="231" s="324" customFormat="1"/>
    <row r="232" s="324" customFormat="1"/>
    <row r="233" s="324" customFormat="1"/>
    <row r="234" s="324" customFormat="1"/>
    <row r="235" s="324" customFormat="1"/>
    <row r="236" s="324" customFormat="1"/>
    <row r="237" s="324" customFormat="1"/>
    <row r="238" s="324" customFormat="1"/>
    <row r="239" s="324" customFormat="1"/>
    <row r="240" s="324" customFormat="1"/>
    <row r="241" s="324" customFormat="1"/>
    <row r="242" s="324" customFormat="1"/>
    <row r="243" s="324" customFormat="1"/>
    <row r="244" s="324" customFormat="1"/>
    <row r="245" s="324" customFormat="1"/>
    <row r="246" s="324" customFormat="1"/>
    <row r="247" s="324" customFormat="1"/>
    <row r="248" s="324" customFormat="1"/>
    <row r="249" s="324" customFormat="1"/>
    <row r="250" s="324" customFormat="1"/>
    <row r="251" s="324" customFormat="1"/>
    <row r="252" s="324" customFormat="1"/>
    <row r="253" s="324" customFormat="1"/>
    <row r="254" s="324" customFormat="1"/>
    <row r="255" s="324" customFormat="1"/>
    <row r="256" s="324" customFormat="1"/>
    <row r="257" s="324" customFormat="1"/>
    <row r="258" s="324" customFormat="1"/>
    <row r="259" s="324" customFormat="1"/>
    <row r="260" s="324" customFormat="1"/>
    <row r="261" s="324" customFormat="1"/>
    <row r="262" s="324" customFormat="1"/>
    <row r="263" s="324" customFormat="1"/>
    <row r="264" s="324" customFormat="1"/>
    <row r="265" s="324" customFormat="1"/>
    <row r="266" s="324" customFormat="1"/>
    <row r="267" s="324" customFormat="1"/>
    <row r="268" s="324" customFormat="1"/>
    <row r="269" s="324" customFormat="1"/>
    <row r="270" s="324" customFormat="1"/>
    <row r="271" s="324" customFormat="1"/>
    <row r="272" s="324" customFormat="1"/>
    <row r="273" s="324" customFormat="1"/>
    <row r="274" s="324" customFormat="1"/>
    <row r="275" s="324" customFormat="1"/>
    <row r="276" s="324" customFormat="1"/>
    <row r="277" s="324" customFormat="1"/>
    <row r="278" s="324" customFormat="1"/>
    <row r="279" s="324" customFormat="1"/>
    <row r="280" s="324" customFormat="1"/>
    <row r="281" s="324" customFormat="1"/>
    <row r="282" s="324" customFormat="1"/>
    <row r="283" s="324" customFormat="1"/>
    <row r="284" s="324" customFormat="1"/>
    <row r="285" s="324" customFormat="1"/>
    <row r="286" s="324" customFormat="1"/>
    <row r="287" s="324" customFormat="1"/>
    <row r="288" s="324" customFormat="1"/>
    <row r="289" s="324" customFormat="1"/>
    <row r="290" s="324" customFormat="1"/>
    <row r="291" s="324" customFormat="1"/>
    <row r="292" s="324" customFormat="1"/>
    <row r="293" s="324" customFormat="1"/>
    <row r="294" s="324" customFormat="1"/>
    <row r="295" s="324" customFormat="1"/>
    <row r="296" s="324" customFormat="1"/>
    <row r="297" s="324" customFormat="1"/>
    <row r="298" s="324" customFormat="1"/>
    <row r="299" s="324" customFormat="1"/>
    <row r="300" s="324" customFormat="1"/>
    <row r="301" s="324" customFormat="1"/>
    <row r="302" s="324" customFormat="1"/>
    <row r="303" s="324" customFormat="1"/>
    <row r="304" s="324" customFormat="1"/>
    <row r="305" s="324" customFormat="1"/>
    <row r="306" s="324" customFormat="1"/>
    <row r="307" s="324" customFormat="1"/>
    <row r="308" s="324" customFormat="1"/>
    <row r="309" s="324" customFormat="1"/>
    <row r="310" s="324" customFormat="1"/>
    <row r="311" s="324" customFormat="1"/>
    <row r="312" s="324" customFormat="1"/>
    <row r="313" s="324" customFormat="1"/>
    <row r="314" s="324" customFormat="1"/>
    <row r="315" s="324" customFormat="1"/>
    <row r="316" s="324" customFormat="1"/>
    <row r="317" s="324" customFormat="1"/>
    <row r="318" s="324" customFormat="1"/>
    <row r="319" s="324" customFormat="1"/>
    <row r="320" s="324" customFormat="1"/>
    <row r="321" s="324" customFormat="1"/>
    <row r="322" s="324" customFormat="1"/>
    <row r="323" s="324" customFormat="1"/>
    <row r="324" s="324" customFormat="1"/>
    <row r="325" s="324" customFormat="1"/>
    <row r="326" s="324" customFormat="1"/>
    <row r="327" s="324" customFormat="1"/>
    <row r="328" s="324" customFormat="1"/>
    <row r="329" s="324" customFormat="1"/>
    <row r="330" s="324" customFormat="1"/>
    <row r="331" s="324" customFormat="1"/>
    <row r="332" s="324" customFormat="1"/>
    <row r="333" s="324" customFormat="1"/>
    <row r="334" s="324" customFormat="1"/>
    <row r="335" s="324" customFormat="1"/>
    <row r="336" s="324" customFormat="1"/>
    <row r="337" s="324" customFormat="1"/>
    <row r="338" s="324" customFormat="1"/>
    <row r="339" s="324" customFormat="1"/>
    <row r="340" s="324" customFormat="1"/>
    <row r="341" s="324" customFormat="1"/>
    <row r="342" s="324" customFormat="1"/>
    <row r="343" s="324" customFormat="1"/>
    <row r="344" s="324" customFormat="1"/>
    <row r="345" s="324" customFormat="1"/>
    <row r="346" s="324" customFormat="1"/>
    <row r="347" s="324" customFormat="1"/>
    <row r="348" s="324" customFormat="1"/>
    <row r="349" s="324" customFormat="1"/>
    <row r="350" s="324" customFormat="1"/>
    <row r="351" s="324" customFormat="1"/>
    <row r="352" s="324" customFormat="1"/>
    <row r="353" s="324" customFormat="1"/>
    <row r="354" s="324" customFormat="1"/>
    <row r="355" s="324" customFormat="1"/>
    <row r="356" s="324" customFormat="1"/>
    <row r="357" s="324" customFormat="1"/>
    <row r="358" s="324" customFormat="1"/>
    <row r="359" s="324" customFormat="1"/>
    <row r="360" s="324" customFormat="1"/>
    <row r="361" s="324" customFormat="1"/>
    <row r="362" s="324" customFormat="1"/>
    <row r="363" s="324" customFormat="1"/>
    <row r="364" s="324" customFormat="1"/>
    <row r="365" s="324" customFormat="1"/>
    <row r="366" s="324" customFormat="1"/>
    <row r="367" s="324" customFormat="1"/>
    <row r="368" s="324" customFormat="1"/>
    <row r="369" s="324" customFormat="1"/>
    <row r="370" s="324" customFormat="1"/>
    <row r="371" s="324" customFormat="1"/>
    <row r="372" s="324" customFormat="1"/>
    <row r="373" s="324" customFormat="1"/>
    <row r="374" s="324" customFormat="1"/>
    <row r="375" s="324" customFormat="1"/>
    <row r="376" s="324" customFormat="1"/>
    <row r="377" s="324" customFormat="1"/>
    <row r="378" s="324" customFormat="1"/>
    <row r="379" s="324" customFormat="1"/>
    <row r="380" s="324" customFormat="1"/>
    <row r="381" s="324" customFormat="1"/>
    <row r="382" s="324" customFormat="1"/>
    <row r="383" s="324" customFormat="1"/>
    <row r="384" s="324" customFormat="1"/>
    <row r="385" s="324" customFormat="1"/>
    <row r="386" s="324" customFormat="1"/>
    <row r="387" s="324" customFormat="1"/>
    <row r="388" s="324" customFormat="1"/>
    <row r="389" s="324" customFormat="1"/>
    <row r="390" s="324" customFormat="1"/>
    <row r="391" s="324" customFormat="1"/>
    <row r="392" s="324" customFormat="1"/>
    <row r="393" s="324" customFormat="1"/>
    <row r="394" s="324" customFormat="1"/>
    <row r="395" s="324" customFormat="1"/>
    <row r="396" s="324" customFormat="1"/>
    <row r="397" s="324" customFormat="1"/>
    <row r="398" s="324" customFormat="1"/>
    <row r="399" s="324" customFormat="1"/>
    <row r="400" s="324" customFormat="1"/>
    <row r="401" s="324" customFormat="1"/>
    <row r="402" s="324" customFormat="1"/>
    <row r="403" s="324" customFormat="1"/>
    <row r="404" s="324" customFormat="1"/>
    <row r="405" s="324" customFormat="1"/>
    <row r="406" s="324" customFormat="1"/>
    <row r="407" s="324" customFormat="1"/>
    <row r="408" s="324" customFormat="1"/>
    <row r="409" s="324" customFormat="1"/>
    <row r="410" s="324" customFormat="1"/>
    <row r="411" s="324" customFormat="1"/>
    <row r="412" s="324" customFormat="1"/>
    <row r="413" s="324" customFormat="1"/>
    <row r="414" s="324" customFormat="1"/>
    <row r="415" s="324" customFormat="1"/>
    <row r="416" s="324" customFormat="1"/>
    <row r="417" s="324" customFormat="1"/>
    <row r="418" s="324" customFormat="1"/>
    <row r="419" s="324" customFormat="1"/>
    <row r="420" s="324" customFormat="1"/>
    <row r="421" s="324" customFormat="1"/>
    <row r="422" s="324" customFormat="1"/>
    <row r="423" s="324" customFormat="1"/>
    <row r="424" s="324" customFormat="1"/>
    <row r="425" s="324" customFormat="1"/>
    <row r="426" s="324" customFormat="1"/>
    <row r="427" s="324" customFormat="1"/>
    <row r="428" s="324" customFormat="1"/>
    <row r="429" s="324" customFormat="1"/>
    <row r="430" s="324" customFormat="1"/>
    <row r="431" s="324" customFormat="1"/>
    <row r="432" s="324" customFormat="1"/>
    <row r="433" s="324" customFormat="1"/>
    <row r="434" s="324" customFormat="1"/>
    <row r="435" s="324" customFormat="1"/>
    <row r="436" s="324" customFormat="1"/>
    <row r="437" s="324" customFormat="1"/>
    <row r="438" s="324" customFormat="1"/>
    <row r="439" s="324" customFormat="1"/>
    <row r="440" s="324" customFormat="1"/>
    <row r="441" s="324" customFormat="1"/>
    <row r="442" s="324" customFormat="1"/>
    <row r="443" s="324" customFormat="1"/>
    <row r="444" s="324" customFormat="1"/>
    <row r="445" s="324" customFormat="1"/>
    <row r="446" s="324" customFormat="1"/>
    <row r="447" s="324" customFormat="1"/>
    <row r="448" s="324" customFormat="1"/>
    <row r="449" s="324" customFormat="1"/>
    <row r="450" s="324" customFormat="1"/>
    <row r="451" s="324" customFormat="1"/>
    <row r="452" s="324" customFormat="1"/>
    <row r="453" s="324" customFormat="1"/>
    <row r="454" s="324" customFormat="1"/>
    <row r="455" s="324" customFormat="1"/>
    <row r="456" s="324" customFormat="1"/>
    <row r="457" s="324" customFormat="1"/>
    <row r="458" s="324" customFormat="1"/>
    <row r="459" s="324" customFormat="1"/>
    <row r="460" s="324" customFormat="1"/>
    <row r="461" s="324" customFormat="1"/>
    <row r="462" s="324" customFormat="1"/>
    <row r="463" s="324" customFormat="1"/>
    <row r="464" s="324" customFormat="1"/>
    <row r="465" s="324" customFormat="1"/>
    <row r="466" s="324" customFormat="1"/>
    <row r="467" s="324" customFormat="1"/>
    <row r="468" s="324" customFormat="1"/>
    <row r="469" s="324" customFormat="1"/>
    <row r="470" s="324" customFormat="1"/>
    <row r="471" s="324" customFormat="1"/>
    <row r="472" s="324" customFormat="1"/>
    <row r="473" s="324" customFormat="1"/>
    <row r="474" s="324" customFormat="1"/>
    <row r="475" s="324" customFormat="1"/>
    <row r="476" s="324" customFormat="1"/>
    <row r="477" s="324" customFormat="1"/>
    <row r="478" s="324" customFormat="1"/>
    <row r="479" s="324" customFormat="1"/>
    <row r="480" s="324" customFormat="1"/>
    <row r="481" s="324" customFormat="1"/>
    <row r="482" s="324" customFormat="1"/>
    <row r="483" s="324" customFormat="1"/>
    <row r="484" s="324" customFormat="1"/>
    <row r="485" s="324" customFormat="1"/>
    <row r="486" s="324" customFormat="1"/>
    <row r="487" s="324" customFormat="1"/>
    <row r="488" s="324" customFormat="1"/>
    <row r="489" s="324" customFormat="1"/>
    <row r="490" s="324" customFormat="1"/>
    <row r="491" s="324" customFormat="1"/>
    <row r="492" s="324" customFormat="1"/>
    <row r="493" s="324" customFormat="1"/>
    <row r="494" s="324" customFormat="1"/>
    <row r="495" s="324" customFormat="1"/>
    <row r="496" s="324" customFormat="1"/>
    <row r="497" s="324" customFormat="1"/>
    <row r="498" s="324" customFormat="1"/>
    <row r="499" s="324" customFormat="1"/>
    <row r="500" s="324" customFormat="1"/>
    <row r="501" s="324" customFormat="1"/>
    <row r="502" s="324" customFormat="1"/>
    <row r="503" s="324" customFormat="1"/>
    <row r="504" s="324" customFormat="1"/>
    <row r="505" s="324" customFormat="1"/>
    <row r="506" s="324" customFormat="1"/>
    <row r="507" s="324" customFormat="1"/>
    <row r="508" s="324" customFormat="1"/>
    <row r="509" s="324" customFormat="1"/>
    <row r="510" s="324" customFormat="1"/>
    <row r="511" s="324" customFormat="1"/>
    <row r="512" s="324" customFormat="1"/>
    <row r="513" s="324" customFormat="1"/>
    <row r="514" s="324" customFormat="1"/>
    <row r="515" s="324" customFormat="1"/>
    <row r="516" s="324" customFormat="1"/>
    <row r="517" s="324" customFormat="1"/>
    <row r="518" s="324" customFormat="1"/>
    <row r="519" s="324" customFormat="1"/>
    <row r="520" s="324" customFormat="1"/>
    <row r="521" s="324" customFormat="1"/>
    <row r="522" s="324" customFormat="1"/>
    <row r="523" s="324" customFormat="1"/>
    <row r="524" s="324" customFormat="1"/>
    <row r="525" s="324" customFormat="1"/>
    <row r="526" s="324" customFormat="1"/>
    <row r="527" s="324" customFormat="1"/>
    <row r="528" s="324" customFormat="1"/>
    <row r="529" s="324" customFormat="1"/>
    <row r="530" s="324" customFormat="1"/>
    <row r="531" s="324" customFormat="1"/>
    <row r="532" s="324" customFormat="1"/>
    <row r="533" s="324" customFormat="1"/>
    <row r="534" s="324" customFormat="1"/>
    <row r="535" s="324" customFormat="1"/>
    <row r="536" s="324" customFormat="1"/>
    <row r="537" s="324" customFormat="1"/>
    <row r="538" s="324" customFormat="1"/>
    <row r="539" s="324" customFormat="1"/>
    <row r="540" s="324" customFormat="1"/>
    <row r="541" s="324" customFormat="1"/>
    <row r="542" s="324" customFormat="1"/>
    <row r="543" s="324" customFormat="1"/>
    <row r="544" s="324" customFormat="1"/>
    <row r="545" s="324" customFormat="1"/>
    <row r="546" s="324" customFormat="1"/>
    <row r="547" s="324" customFormat="1"/>
    <row r="548" s="324" customFormat="1"/>
    <row r="549" s="324" customFormat="1"/>
    <row r="550" s="324" customFormat="1"/>
    <row r="551" s="324" customFormat="1"/>
    <row r="552" s="324" customFormat="1"/>
    <row r="553" s="324" customFormat="1"/>
    <row r="554" s="324" customFormat="1"/>
    <row r="555" s="324" customFormat="1"/>
    <row r="556" s="324" customFormat="1"/>
    <row r="557" s="324" customFormat="1"/>
    <row r="558" s="324" customFormat="1"/>
    <row r="559" s="324" customFormat="1"/>
    <row r="560" s="324" customFormat="1"/>
    <row r="561" s="324" customFormat="1"/>
    <row r="562" s="324" customFormat="1"/>
    <row r="563" s="324" customFormat="1"/>
    <row r="564" s="324" customFormat="1"/>
    <row r="565" s="324" customFormat="1"/>
    <row r="566" s="324" customFormat="1"/>
    <row r="567" s="324" customFormat="1"/>
    <row r="568" s="324" customFormat="1"/>
    <row r="569" s="324" customFormat="1"/>
    <row r="570" s="324" customFormat="1"/>
    <row r="571" s="324" customFormat="1"/>
    <row r="572" s="324" customFormat="1"/>
    <row r="573" s="324" customFormat="1"/>
    <row r="574" s="324" customFormat="1"/>
    <row r="575" s="324" customFormat="1"/>
    <row r="576" s="324" customFormat="1"/>
    <row r="577" s="324" customFormat="1"/>
    <row r="578" s="324" customFormat="1"/>
    <row r="579" s="324" customFormat="1"/>
    <row r="580" s="324" customFormat="1"/>
    <row r="581" s="324" customFormat="1"/>
    <row r="582" s="324" customFormat="1"/>
    <row r="583" s="324" customFormat="1"/>
    <row r="584" s="324" customFormat="1"/>
    <row r="585" s="324" customFormat="1"/>
    <row r="586" s="324" customFormat="1"/>
    <row r="587" s="324" customFormat="1"/>
    <row r="588" s="324" customFormat="1"/>
    <row r="589" s="324" customFormat="1"/>
    <row r="590" s="324" customFormat="1"/>
    <row r="591" s="324" customFormat="1"/>
    <row r="592" s="324" customFormat="1"/>
    <row r="593" s="324" customFormat="1"/>
    <row r="594" s="324" customFormat="1"/>
    <row r="595" s="324" customFormat="1"/>
    <row r="596" s="324" customFormat="1"/>
    <row r="597" s="324" customFormat="1"/>
    <row r="598" s="324" customFormat="1"/>
    <row r="599" s="324" customFormat="1"/>
    <row r="600" s="324" customFormat="1"/>
    <row r="601" s="324" customFormat="1"/>
    <row r="602" s="324" customFormat="1"/>
    <row r="603" s="324" customFormat="1"/>
    <row r="604" s="324" customFormat="1"/>
    <row r="605" s="324" customFormat="1"/>
    <row r="606" s="324" customFormat="1"/>
    <row r="607" s="324" customFormat="1"/>
    <row r="608" s="324" customFormat="1"/>
    <row r="609" s="324" customFormat="1"/>
    <row r="610" s="324" customFormat="1"/>
    <row r="611" s="324" customFormat="1"/>
    <row r="612" s="324" customFormat="1"/>
    <row r="613" s="324" customFormat="1"/>
    <row r="614" s="324" customFormat="1"/>
    <row r="615" s="324" customFormat="1"/>
    <row r="616" s="324" customFormat="1"/>
    <row r="617" s="324" customFormat="1"/>
    <row r="618" s="324" customFormat="1"/>
    <row r="619" s="324" customFormat="1"/>
    <row r="620" s="324" customFormat="1"/>
    <row r="621" s="324" customFormat="1"/>
    <row r="622" s="324" customFormat="1"/>
    <row r="623" s="324" customFormat="1"/>
    <row r="624" s="324" customFormat="1"/>
    <row r="625" s="324" customFormat="1"/>
    <row r="626" s="324" customFormat="1"/>
    <row r="627" s="324" customFormat="1"/>
    <row r="628" s="324" customFormat="1"/>
    <row r="629" s="324" customFormat="1"/>
    <row r="630" s="324" customFormat="1"/>
    <row r="631" s="324" customFormat="1"/>
    <row r="632" s="324" customFormat="1"/>
    <row r="633" s="324" customFormat="1"/>
    <row r="634" s="324" customFormat="1"/>
    <row r="635" s="324" customFormat="1"/>
    <row r="636" s="324" customFormat="1"/>
    <row r="637" s="324" customFormat="1"/>
    <row r="638" s="324" customFormat="1"/>
    <row r="639" s="324" customFormat="1"/>
    <row r="640" s="324" customFormat="1"/>
    <row r="641" s="324" customFormat="1"/>
    <row r="642" s="324" customFormat="1"/>
    <row r="643" s="324" customFormat="1"/>
    <row r="644" s="324" customFormat="1"/>
    <row r="645" s="324" customFormat="1"/>
    <row r="646" s="324" customFormat="1"/>
    <row r="647" s="324" customFormat="1"/>
    <row r="648" s="324" customFormat="1"/>
    <row r="649" s="324" customFormat="1"/>
    <row r="650" s="324" customFormat="1"/>
    <row r="651" s="324" customFormat="1"/>
    <row r="652" s="324" customFormat="1"/>
    <row r="653" s="324" customFormat="1"/>
    <row r="654" s="324" customFormat="1"/>
    <row r="655" s="324" customFormat="1"/>
    <row r="656" s="324" customFormat="1"/>
    <row r="657" s="324" customFormat="1"/>
    <row r="658" s="324" customFormat="1"/>
    <row r="659" s="324" customFormat="1"/>
    <row r="660" s="324" customFormat="1"/>
    <row r="661" s="324" customFormat="1"/>
    <row r="662" s="324" customFormat="1"/>
    <row r="663" s="324" customFormat="1"/>
    <row r="664" s="324" customFormat="1"/>
    <row r="665" s="324" customFormat="1"/>
    <row r="666" s="324" customFormat="1"/>
    <row r="667" s="324" customFormat="1"/>
    <row r="668" s="324" customFormat="1"/>
    <row r="669" s="324" customFormat="1"/>
    <row r="670" s="324" customFormat="1"/>
    <row r="671" s="324" customFormat="1"/>
    <row r="672" s="324" customFormat="1"/>
    <row r="673" s="324" customFormat="1"/>
    <row r="674" s="324" customFormat="1"/>
    <row r="675" s="324" customFormat="1"/>
    <row r="676" s="324" customFormat="1"/>
    <row r="677" s="324" customFormat="1"/>
    <row r="678" s="324" customFormat="1"/>
    <row r="679" s="324" customFormat="1"/>
    <row r="680" s="324" customFormat="1"/>
    <row r="681" s="324" customFormat="1"/>
    <row r="682" s="324" customFormat="1"/>
    <row r="683" s="324" customFormat="1"/>
    <row r="684" s="324" customFormat="1"/>
    <row r="685" s="324" customFormat="1"/>
    <row r="686" s="324" customFormat="1"/>
    <row r="687" s="324" customFormat="1"/>
    <row r="688" s="324" customFormat="1"/>
    <row r="689" s="324" customFormat="1"/>
    <row r="690" s="324" customFormat="1"/>
    <row r="691" s="324" customFormat="1"/>
    <row r="692" s="324" customFormat="1"/>
    <row r="693" s="324" customFormat="1"/>
    <row r="694" s="324" customFormat="1"/>
    <row r="695" s="324" customFormat="1"/>
    <row r="696" s="324" customFormat="1"/>
    <row r="697" s="324" customFormat="1"/>
    <row r="698" s="324" customFormat="1"/>
    <row r="699" s="324" customFormat="1"/>
    <row r="700" s="324" customFormat="1"/>
    <row r="701" s="324" customFormat="1"/>
    <row r="702" s="324" customFormat="1"/>
    <row r="703" s="324" customFormat="1"/>
    <row r="704" s="324" customFormat="1"/>
    <row r="705" s="324" customFormat="1"/>
    <row r="706" s="324" customFormat="1"/>
    <row r="707" s="324" customFormat="1"/>
    <row r="708" s="324" customFormat="1"/>
    <row r="709" s="324" customFormat="1"/>
    <row r="710" s="324" customFormat="1"/>
    <row r="711" s="324" customFormat="1"/>
    <row r="712" s="324" customFormat="1"/>
    <row r="713" s="324" customFormat="1"/>
    <row r="714" s="324" customFormat="1"/>
    <row r="715" s="324" customFormat="1"/>
    <row r="716" s="324" customFormat="1"/>
    <row r="717" s="324" customFormat="1"/>
    <row r="718" s="324" customFormat="1"/>
    <row r="719" s="324" customFormat="1"/>
    <row r="720" s="324" customFormat="1"/>
    <row r="721" s="324" customFormat="1"/>
    <row r="722" s="324" customFormat="1"/>
    <row r="723" s="324" customFormat="1"/>
    <row r="724" s="324" customFormat="1"/>
    <row r="725" s="324" customFormat="1"/>
    <row r="726" s="324" customFormat="1"/>
    <row r="727" s="324" customFormat="1"/>
    <row r="728" s="324" customFormat="1"/>
    <row r="729" s="324" customFormat="1"/>
    <row r="730" s="324" customFormat="1"/>
    <row r="731" s="324" customFormat="1"/>
    <row r="732" s="324" customFormat="1"/>
    <row r="733" s="324" customFormat="1"/>
    <row r="734" s="324" customFormat="1"/>
    <row r="735" s="324" customFormat="1"/>
    <row r="736" s="324" customFormat="1"/>
    <row r="737" s="324" customFormat="1"/>
    <row r="738" s="324" customFormat="1"/>
    <row r="739" s="324" customFormat="1"/>
    <row r="740" s="324" customFormat="1"/>
    <row r="741" s="324" customFormat="1"/>
    <row r="742" s="324" customFormat="1"/>
    <row r="743" s="324" customFormat="1"/>
    <row r="744" s="324" customFormat="1"/>
    <row r="745" s="324" customFormat="1"/>
    <row r="746" s="324" customFormat="1"/>
    <row r="747" s="324" customFormat="1"/>
    <row r="748" s="324" customFormat="1"/>
    <row r="749" s="324" customFormat="1"/>
    <row r="750" s="324" customFormat="1"/>
    <row r="751" s="324" customFormat="1"/>
    <row r="752" s="324" customFormat="1"/>
    <row r="753" s="324" customFormat="1"/>
    <row r="754" s="324" customFormat="1"/>
    <row r="755" s="324" customFormat="1"/>
    <row r="756" s="324" customFormat="1"/>
    <row r="757" s="324" customFormat="1"/>
    <row r="758" s="324" customFormat="1"/>
    <row r="759" s="324" customFormat="1"/>
    <row r="760" s="324" customFormat="1"/>
    <row r="761" s="324" customFormat="1"/>
    <row r="762" s="324" customFormat="1"/>
    <row r="763" s="324" customFormat="1"/>
    <row r="764" s="324" customFormat="1"/>
    <row r="765" s="324" customFormat="1"/>
    <row r="766" s="324" customFormat="1"/>
    <row r="767" s="324" customFormat="1"/>
    <row r="768" s="324" customFormat="1"/>
    <row r="769" s="324" customFormat="1"/>
    <row r="770" s="324" customFormat="1"/>
    <row r="771" s="324" customFormat="1"/>
    <row r="772" s="324" customFormat="1"/>
    <row r="773" s="324" customFormat="1"/>
    <row r="774" s="324" customFormat="1"/>
    <row r="775" s="324" customFormat="1"/>
    <row r="776" s="324" customFormat="1"/>
    <row r="777" s="324" customFormat="1"/>
    <row r="778" s="324" customFormat="1"/>
    <row r="779" s="324" customFormat="1"/>
    <row r="780" s="324" customFormat="1"/>
    <row r="781" s="324" customFormat="1"/>
    <row r="782" s="324" customFormat="1"/>
    <row r="783" s="324" customFormat="1"/>
    <row r="784" s="324" customFormat="1"/>
    <row r="785" s="324" customFormat="1"/>
    <row r="786" s="324" customFormat="1"/>
    <row r="787" s="324" customFormat="1"/>
    <row r="788" s="324" customFormat="1"/>
    <row r="789" s="324" customFormat="1"/>
    <row r="790" s="324" customFormat="1"/>
    <row r="791" s="324" customFormat="1"/>
    <row r="792" s="324" customFormat="1"/>
    <row r="793" s="324" customFormat="1"/>
    <row r="794" s="324" customFormat="1"/>
    <row r="795" s="324" customFormat="1"/>
    <row r="796" s="324" customFormat="1"/>
    <row r="797" s="324" customFormat="1"/>
    <row r="798" s="324" customFormat="1"/>
    <row r="799" s="324" customFormat="1"/>
    <row r="800" s="324" customFormat="1"/>
    <row r="801" s="324" customFormat="1"/>
    <row r="802" s="324" customFormat="1"/>
    <row r="803" s="324" customFormat="1"/>
    <row r="804" s="324" customFormat="1"/>
    <row r="805" s="324" customFormat="1"/>
    <row r="806" s="324" customFormat="1"/>
    <row r="807" s="324" customFormat="1"/>
    <row r="808" s="324" customFormat="1"/>
    <row r="809" s="324" customFormat="1"/>
    <row r="810" s="324" customFormat="1"/>
    <row r="811" s="324" customFormat="1"/>
    <row r="812" s="324" customFormat="1"/>
    <row r="813" s="324" customFormat="1"/>
    <row r="814" s="324" customFormat="1"/>
    <row r="815" s="324" customFormat="1"/>
    <row r="816" s="324" customFormat="1"/>
    <row r="817" s="324" customFormat="1"/>
    <row r="818" s="324" customFormat="1"/>
    <row r="819" s="324" customFormat="1"/>
    <row r="820" s="324" customFormat="1"/>
    <row r="821" s="324" customFormat="1"/>
    <row r="822" s="324" customFormat="1"/>
    <row r="823" s="324" customFormat="1"/>
    <row r="824" s="324" customFormat="1"/>
    <row r="825" s="324" customFormat="1"/>
    <row r="826" s="324" customFormat="1"/>
    <row r="827" s="324" customFormat="1"/>
    <row r="828" s="324" customFormat="1"/>
    <row r="829" s="324" customFormat="1"/>
    <row r="830" s="324" customFormat="1"/>
    <row r="831" s="324" customFormat="1"/>
    <row r="832" s="324" customFormat="1"/>
    <row r="833" s="324" customFormat="1"/>
    <row r="834" s="324" customFormat="1"/>
    <row r="835" s="324" customFormat="1"/>
    <row r="836" s="324" customFormat="1"/>
    <row r="837" s="324" customFormat="1"/>
    <row r="838" s="324" customFormat="1"/>
    <row r="839" s="324" customFormat="1"/>
    <row r="840" s="324" customFormat="1"/>
    <row r="841" s="324" customFormat="1"/>
    <row r="842" s="324" customFormat="1"/>
    <row r="843" s="324" customFormat="1"/>
    <row r="844" s="324" customFormat="1"/>
    <row r="845" s="324" customFormat="1"/>
    <row r="846" s="324" customFormat="1"/>
    <row r="847" s="324" customFormat="1"/>
    <row r="848" s="324" customFormat="1"/>
    <row r="849" s="324" customFormat="1"/>
    <row r="850" s="324" customFormat="1"/>
    <row r="851" s="324" customFormat="1"/>
    <row r="852" s="324" customFormat="1"/>
    <row r="853" s="324" customFormat="1"/>
    <row r="854" s="324" customFormat="1"/>
    <row r="855" s="324" customFormat="1"/>
    <row r="856" s="324" customFormat="1"/>
    <row r="857" s="324" customFormat="1"/>
    <row r="858" s="324" customFormat="1"/>
    <row r="859" s="324" customFormat="1"/>
    <row r="860" s="324" customFormat="1"/>
  </sheetData>
  <phoneticPr fontId="132" type="noConversion"/>
  <dataValidations count="5">
    <dataValidation type="list" allowBlank="1" showInputMessage="1" showErrorMessage="1" sqref="B8" xr:uid="{00000000-0002-0000-0900-000000000000}">
      <formula1>$B$9:$B$11</formula1>
    </dataValidation>
    <dataValidation type="list" allowBlank="1" showInputMessage="1" showErrorMessage="1" sqref="E8" xr:uid="{00000000-0002-0000-0900-000001000000}">
      <formula1>$E$9:$E$10</formula1>
    </dataValidation>
    <dataValidation type="list" allowBlank="1" showInputMessage="1" showErrorMessage="1" sqref="G8" xr:uid="{00000000-0002-0000-0900-000002000000}">
      <formula1>$G$9:$G$17</formula1>
    </dataValidation>
    <dataValidation type="list" allowBlank="1" showInputMessage="1" showErrorMessage="1" sqref="D8" xr:uid="{00000000-0002-0000-0900-000003000000}">
      <formula1>$D$9:$D$17</formula1>
    </dataValidation>
    <dataValidation type="list" allowBlank="1" showInputMessage="1" showErrorMessage="1" sqref="C8" xr:uid="{00000000-0002-0000-0900-000004000000}">
      <formula1>$C$9:$C$14</formula1>
    </dataValidation>
  </dataValidations>
  <pageMargins left="0.7" right="0.7" top="0.75" bottom="0.75" header="0.3" footer="0.3"/>
  <pageSetup paperSize="9" orientation="portrait" r:id="rId1"/>
  <headerFooter>
    <oddFooter>&amp;L_x000D_&amp;1#&amp;"Calibri"&amp;10&amp;K008000 Unrestricted</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9D6BE-4C27-450F-83C5-EA9DD6CB4EF8}">
  <dimension ref="A3:R50"/>
  <sheetViews>
    <sheetView workbookViewId="0">
      <selection activeCell="H37" sqref="H37"/>
    </sheetView>
  </sheetViews>
  <sheetFormatPr defaultRowHeight="12.75"/>
  <cols>
    <col min="1" max="1" width="17.140625" customWidth="1"/>
    <col min="2" max="2" width="13.140625" customWidth="1"/>
    <col min="3" max="3" width="10.42578125" customWidth="1"/>
    <col min="4" max="4" width="9.28515625" customWidth="1"/>
    <col min="5" max="5" width="9.85546875" customWidth="1"/>
    <col min="6" max="6" width="11.28515625" customWidth="1"/>
    <col min="7" max="10" width="9.28515625" customWidth="1"/>
    <col min="11" max="12" width="12.7109375" bestFit="1" customWidth="1"/>
    <col min="13" max="13" width="15.140625" customWidth="1"/>
  </cols>
  <sheetData>
    <row r="3" spans="1:13">
      <c r="C3" s="378"/>
    </row>
    <row r="4" spans="1:13">
      <c r="C4" s="378"/>
    </row>
    <row r="5" spans="1:13">
      <c r="C5" s="378"/>
      <c r="D5" s="437"/>
    </row>
    <row r="6" spans="1:13">
      <c r="C6" s="378"/>
    </row>
    <row r="7" spans="1:13" ht="15.75">
      <c r="A7" s="379"/>
      <c r="B7" s="379"/>
      <c r="H7" s="380"/>
      <c r="I7" s="380"/>
    </row>
    <row r="8" spans="1:13" ht="15.75">
      <c r="F8" s="380"/>
      <c r="G8" s="380"/>
      <c r="H8" s="380"/>
      <c r="I8" s="380"/>
      <c r="K8" s="245"/>
    </row>
    <row r="9" spans="1:13" ht="15.75">
      <c r="A9" s="409">
        <f>Date!K8</f>
        <v>46134</v>
      </c>
      <c r="B9" s="679" t="s">
        <v>30</v>
      </c>
      <c r="C9" s="679"/>
      <c r="D9" s="679"/>
      <c r="E9" s="679"/>
      <c r="F9" s="679"/>
      <c r="H9" s="380"/>
      <c r="I9" s="380"/>
    </row>
    <row r="10" spans="1:13" ht="19.899999999999999" customHeight="1">
      <c r="A10" s="382"/>
      <c r="B10" s="680" t="s">
        <v>31</v>
      </c>
      <c r="C10" s="680"/>
      <c r="D10" s="680"/>
      <c r="E10" s="680" t="s">
        <v>31</v>
      </c>
      <c r="F10" s="680"/>
      <c r="G10" s="680"/>
      <c r="H10" s="680" t="s">
        <v>31</v>
      </c>
      <c r="I10" s="680"/>
      <c r="J10" s="680"/>
      <c r="K10" s="680" t="s">
        <v>31</v>
      </c>
      <c r="L10" s="680"/>
      <c r="M10" s="680"/>
    </row>
    <row r="11" spans="1:13" ht="19.899999999999999" customHeight="1">
      <c r="A11" s="383"/>
      <c r="B11" s="673" t="s">
        <v>32</v>
      </c>
      <c r="C11" s="674"/>
      <c r="D11" s="675"/>
      <c r="E11" s="673" t="s">
        <v>33</v>
      </c>
      <c r="F11" s="674"/>
      <c r="G11" s="674"/>
      <c r="H11" s="673" t="s">
        <v>34</v>
      </c>
      <c r="I11" s="674"/>
      <c r="J11" s="674"/>
      <c r="K11" s="673" t="s">
        <v>73</v>
      </c>
      <c r="L11" s="674"/>
      <c r="M11" s="674"/>
    </row>
    <row r="12" spans="1:13" ht="19.899999999999999" customHeight="1">
      <c r="A12" s="384" t="s">
        <v>181</v>
      </c>
      <c r="B12" s="385" t="s">
        <v>37</v>
      </c>
      <c r="C12" s="385" t="s">
        <v>38</v>
      </c>
      <c r="D12" s="386" t="s">
        <v>39</v>
      </c>
      <c r="E12" s="385" t="s">
        <v>37</v>
      </c>
      <c r="F12" s="386" t="s">
        <v>38</v>
      </c>
      <c r="G12" s="385" t="s">
        <v>39</v>
      </c>
      <c r="H12" s="386" t="s">
        <v>37</v>
      </c>
      <c r="I12" s="385" t="s">
        <v>38</v>
      </c>
      <c r="J12" s="385" t="s">
        <v>39</v>
      </c>
      <c r="K12" s="385" t="s">
        <v>37</v>
      </c>
      <c r="L12" s="385" t="s">
        <v>38</v>
      </c>
      <c r="M12" s="387" t="s">
        <v>39</v>
      </c>
    </row>
    <row r="13" spans="1:13" ht="19.899999999999999" customHeight="1">
      <c r="A13" s="391" t="s">
        <v>182</v>
      </c>
      <c r="B13" s="392"/>
      <c r="C13" s="392"/>
      <c r="D13" s="393"/>
      <c r="E13" s="392"/>
      <c r="F13" s="393"/>
      <c r="G13" s="392"/>
      <c r="H13" s="393"/>
      <c r="I13" s="392"/>
      <c r="J13" s="392"/>
      <c r="K13" s="413">
        <f>+'Exchange Rates'!K13</f>
        <v>23.987214999999999</v>
      </c>
      <c r="L13" s="541">
        <f>+'Exchange Rates'!L13</f>
        <v>26.512185000000002</v>
      </c>
      <c r="M13" s="542">
        <f>'Apolo Rates'!D44</f>
        <v>25.249700000000001</v>
      </c>
    </row>
    <row r="14" spans="1:13" ht="19.899999999999999" customHeight="1">
      <c r="A14" s="388" t="s">
        <v>183</v>
      </c>
      <c r="B14" s="411">
        <f>'External Rates'!J13</f>
        <v>0.68100000000000005</v>
      </c>
      <c r="C14" s="411">
        <f>'External Rates'!K13</f>
        <v>0.75260000000000005</v>
      </c>
      <c r="D14" s="411">
        <f>'External Rates'!L13</f>
        <v>0.71679999999999999</v>
      </c>
      <c r="E14" s="411">
        <f>'External Rates'!M13</f>
        <v>1.7918526785714286</v>
      </c>
      <c r="F14" s="415">
        <f>'External Rates'!N13</f>
        <v>1.9804687500000002</v>
      </c>
      <c r="G14" s="411">
        <f>'External Rates'!O13</f>
        <v>1.8861607142857144</v>
      </c>
      <c r="H14" s="415">
        <f>'External Rates'!P13</f>
        <v>1.5572684151785714</v>
      </c>
      <c r="I14" s="411">
        <f>'External Rates'!Q13</f>
        <v>1.7211914062500002</v>
      </c>
      <c r="J14" s="411">
        <f>'External Rates'!R13</f>
        <v>1.6392299107142858</v>
      </c>
      <c r="K14" s="411">
        <f>'External Rates'!S13</f>
        <v>17.646510335999999</v>
      </c>
      <c r="L14" s="418">
        <f>'External Rates'!T13</f>
        <v>18.551459583999996</v>
      </c>
      <c r="M14" s="419">
        <f>'External Rates'!U13</f>
        <v>18.098984959999999</v>
      </c>
    </row>
    <row r="15" spans="1:13" ht="19.899999999999999" customHeight="1">
      <c r="A15" s="391" t="s">
        <v>184</v>
      </c>
      <c r="B15" s="413">
        <f>'External Rates'!J14</f>
        <v>7.0900000000000005E-2</v>
      </c>
      <c r="C15" s="413">
        <f>'External Rates'!K14</f>
        <v>7.8299999999999995E-2</v>
      </c>
      <c r="D15" s="414">
        <f>'External Rates'!L14</f>
        <v>7.46E-2</v>
      </c>
      <c r="E15" s="392">
        <f>'External Rates'!M14</f>
        <v>17.217157799999999</v>
      </c>
      <c r="F15" s="393">
        <f>'External Rates'!N14</f>
        <v>19.029490200000001</v>
      </c>
      <c r="G15" s="392">
        <f>'External Rates'!O14</f>
        <v>18.123324</v>
      </c>
      <c r="H15" s="414">
        <f>'External Rates'!P14</f>
        <v>14.963136499999999</v>
      </c>
      <c r="I15" s="413">
        <f>'External Rates'!Q14</f>
        <v>16.538203500000002</v>
      </c>
      <c r="J15" s="413">
        <f>'External Rates'!R14</f>
        <v>15.75067</v>
      </c>
      <c r="K15" s="413">
        <f>'External Rates'!S14</f>
        <v>1.8365369294999998</v>
      </c>
      <c r="L15" s="413">
        <f>'External Rates'!T14</f>
        <v>1.9307183104999999</v>
      </c>
      <c r="M15" s="420">
        <f>'External Rates'!U14</f>
        <v>1.8836276199999999</v>
      </c>
    </row>
    <row r="16" spans="1:13" ht="19.899999999999999" customHeight="1">
      <c r="A16" s="388" t="s">
        <v>185</v>
      </c>
      <c r="B16" s="411">
        <f>'External Rates'!J15</f>
        <v>1.2975000000000001</v>
      </c>
      <c r="C16" s="411">
        <f>'External Rates'!K15</f>
        <v>1.4339999999999999</v>
      </c>
      <c r="D16" s="415">
        <f>'External Rates'!L15</f>
        <v>1.36575</v>
      </c>
      <c r="E16" s="389">
        <f>'External Rates'!M15</f>
        <v>1.7541693</v>
      </c>
      <c r="F16" s="390">
        <f>'External Rates'!N15</f>
        <v>1.9388187000000001</v>
      </c>
      <c r="G16" s="389">
        <f>'External Rates'!O15</f>
        <v>1.8464940000000001</v>
      </c>
      <c r="H16" s="415">
        <f>'External Rates'!P15</f>
        <v>1.5245184375</v>
      </c>
      <c r="I16" s="411">
        <f>'External Rates'!Q15</f>
        <v>1.6849940625000002</v>
      </c>
      <c r="J16" s="411">
        <f>'External Rates'!R15</f>
        <v>1.6047562500000001</v>
      </c>
      <c r="K16" s="411">
        <f>'External Rates'!S15</f>
        <v>5.273750777236956E-2</v>
      </c>
      <c r="L16" s="411">
        <f>'External Rates'!T15</f>
        <v>5.5441995350439789E-2</v>
      </c>
      <c r="M16" s="419">
        <f>'External Rates'!U15</f>
        <v>5.4089751561404678E-2</v>
      </c>
    </row>
    <row r="17" spans="1:18" ht="19.899999999999999" customHeight="1">
      <c r="A17" s="391" t="s">
        <v>186</v>
      </c>
      <c r="B17" s="416">
        <f>'External Rates'!J16</f>
        <v>151.26</v>
      </c>
      <c r="C17" s="416">
        <f>'External Rates'!K16</f>
        <v>167.19</v>
      </c>
      <c r="D17" s="417">
        <f>'External Rates'!L16</f>
        <v>159.22499999999999</v>
      </c>
      <c r="E17" s="416">
        <f>'External Rates'!M16</f>
        <v>204.50859</v>
      </c>
      <c r="F17" s="417">
        <f>'External Rates'!N16</f>
        <v>226.03581</v>
      </c>
      <c r="G17" s="416">
        <f>'External Rates'!O16</f>
        <v>215.2722</v>
      </c>
      <c r="H17" s="417">
        <f>'External Rates'!P16</f>
        <v>177.73490624999999</v>
      </c>
      <c r="I17" s="416">
        <f>'External Rates'!Q16</f>
        <v>196.44384374999998</v>
      </c>
      <c r="J17" s="416">
        <f>'External Rates'!R16</f>
        <v>187.08937499999999</v>
      </c>
      <c r="K17" s="413">
        <f>'External Rates'!S16</f>
        <v>6.1483651290906431</v>
      </c>
      <c r="L17" s="413">
        <f>'External Rates'!T16</f>
        <v>6.4636659049414451</v>
      </c>
      <c r="M17" s="420">
        <f>'External Rates'!U16</f>
        <v>6.3060155170160446</v>
      </c>
    </row>
    <row r="18" spans="1:18" ht="19.899999999999999" customHeight="1">
      <c r="A18" s="388" t="s">
        <v>187</v>
      </c>
      <c r="B18" s="411">
        <f>'External Rates'!J17</f>
        <v>15.618499999999999</v>
      </c>
      <c r="C18" s="411">
        <f>'External Rates'!K17</f>
        <v>17.262599999999999</v>
      </c>
      <c r="D18" s="415">
        <f>'External Rates'!L17</f>
        <v>16.440550000000002</v>
      </c>
      <c r="E18" s="389">
        <f>'External Rates'!M17</f>
        <v>21.116219999999998</v>
      </c>
      <c r="F18" s="390">
        <f>'External Rates'!N17</f>
        <v>23.338979999999999</v>
      </c>
      <c r="G18" s="389">
        <f>'External Rates'!O17</f>
        <v>22.227599999999999</v>
      </c>
      <c r="H18" s="415">
        <f>'External Rates'!P17</f>
        <v>18.351719999999997</v>
      </c>
      <c r="I18" s="411">
        <f>'External Rates'!Q17</f>
        <v>20.283480000000001</v>
      </c>
      <c r="J18" s="411">
        <f>'External Rates'!R17</f>
        <v>19.317599999999999</v>
      </c>
      <c r="K18" s="411">
        <f>'External Rates'!S17</f>
        <v>0.63484066147320573</v>
      </c>
      <c r="L18" s="411">
        <f>'External Rates'!T17</f>
        <v>0.66739659283080599</v>
      </c>
      <c r="M18" s="419">
        <f>'External Rates'!U17</f>
        <v>0.65111862715200586</v>
      </c>
    </row>
    <row r="19" spans="1:18" ht="19.899999999999999" customHeight="1">
      <c r="A19" s="391" t="s">
        <v>188</v>
      </c>
      <c r="B19" s="413">
        <f>'External Rates'!J18</f>
        <v>0.7409</v>
      </c>
      <c r="C19" s="413">
        <f>'External Rates'!K18</f>
        <v>0.81879999999999997</v>
      </c>
      <c r="D19" s="414">
        <f>'External Rates'!L18</f>
        <v>0.77985000000000004</v>
      </c>
      <c r="E19" s="392">
        <f>'External Rates'!M18</f>
        <v>1.0016393400000001</v>
      </c>
      <c r="F19" s="393">
        <f>'External Rates'!N18</f>
        <v>1.1070750600000001</v>
      </c>
      <c r="G19" s="392">
        <f>'External Rates'!O18</f>
        <v>1.0543572000000001</v>
      </c>
      <c r="H19" s="414">
        <f>'External Rates'!P18</f>
        <v>0.87050756250000005</v>
      </c>
      <c r="I19" s="413">
        <f>'External Rates'!Q18</f>
        <v>0.96213993750000015</v>
      </c>
      <c r="J19" s="413">
        <f>'External Rates'!R18</f>
        <v>0.9163237500000001</v>
      </c>
      <c r="K19" s="413">
        <f>'External Rates'!S18</f>
        <v>3.0113377584684169E-2</v>
      </c>
      <c r="L19" s="413">
        <f>'External Rates'!T18</f>
        <v>3.1657653358257716E-2</v>
      </c>
      <c r="M19" s="420">
        <f>'External Rates'!U18</f>
        <v>3.0885515471470944E-2</v>
      </c>
    </row>
    <row r="20" spans="1:18" ht="19.899999999999999" customHeight="1">
      <c r="A20" s="388" t="s">
        <v>83</v>
      </c>
      <c r="B20" s="411">
        <f>'External Rates'!J19</f>
        <v>1.2844</v>
      </c>
      <c r="C20" s="411">
        <f>'External Rates'!K19</f>
        <v>1.4196</v>
      </c>
      <c r="D20" s="415">
        <f>'External Rates'!L19</f>
        <v>1.3520000000000001</v>
      </c>
      <c r="E20" s="389"/>
      <c r="F20" s="390"/>
      <c r="G20" s="389"/>
      <c r="H20" s="415">
        <f>'External Rates'!P19</f>
        <v>0.82564499999999996</v>
      </c>
      <c r="I20" s="411">
        <f>'External Rates'!Q19</f>
        <v>0.91255500000000001</v>
      </c>
      <c r="J20" s="411">
        <f>'External Rates'!R19</f>
        <v>0.86909999999999998</v>
      </c>
      <c r="K20" s="539">
        <f>'External Rates'!S19</f>
        <v>33.284154539999996</v>
      </c>
      <c r="L20" s="539">
        <f>'External Rates'!T19</f>
        <v>34.991034259999992</v>
      </c>
      <c r="M20" s="540">
        <f>'External Rates'!U19</f>
        <v>34.137594399999998</v>
      </c>
    </row>
    <row r="21" spans="1:18" ht="19.899999999999999" customHeight="1">
      <c r="A21" s="391" t="s">
        <v>84</v>
      </c>
      <c r="B21" s="413">
        <f>'External Rates'!J20</f>
        <v>1.1163000000000001</v>
      </c>
      <c r="C21" s="413">
        <f>'External Rates'!K20</f>
        <v>1.2338</v>
      </c>
      <c r="D21" s="414">
        <f>'External Rates'!L20</f>
        <v>1.175</v>
      </c>
      <c r="E21" s="392"/>
      <c r="F21" s="393"/>
      <c r="G21" s="392"/>
      <c r="H21" s="414"/>
      <c r="I21" s="413"/>
      <c r="J21" s="413"/>
      <c r="K21" s="541">
        <f>'External Rates'!S20</f>
        <v>28.9266875625</v>
      </c>
      <c r="L21" s="541">
        <f>'External Rates'!T20</f>
        <v>30.410107437499999</v>
      </c>
      <c r="M21" s="542">
        <f>'External Rates'!U20</f>
        <v>29.668397500000001</v>
      </c>
    </row>
    <row r="22" spans="1:18">
      <c r="B22" s="377"/>
      <c r="C22" s="377"/>
      <c r="D22" s="394"/>
      <c r="E22" s="377"/>
      <c r="F22" s="394"/>
      <c r="G22" s="377"/>
      <c r="H22" s="394"/>
      <c r="I22" s="377"/>
      <c r="J22" s="377"/>
      <c r="K22" s="377"/>
      <c r="L22" s="377"/>
      <c r="M22" s="377"/>
    </row>
    <row r="23" spans="1:18">
      <c r="A23" s="678" t="s">
        <v>85</v>
      </c>
      <c r="B23" s="678"/>
      <c r="C23" s="678"/>
      <c r="D23" s="678"/>
      <c r="E23" s="678"/>
      <c r="F23" s="678"/>
      <c r="G23" s="678"/>
      <c r="H23" s="678"/>
      <c r="I23" s="678"/>
      <c r="J23" s="678"/>
      <c r="K23" s="678"/>
      <c r="L23" s="678"/>
      <c r="R23" s="431"/>
    </row>
    <row r="25" spans="1:18" ht="28.9" customHeight="1">
      <c r="A25" s="670" t="s">
        <v>189</v>
      </c>
      <c r="B25" s="670"/>
      <c r="C25" s="670"/>
      <c r="D25" s="670"/>
      <c r="E25" s="670"/>
      <c r="F25" s="670"/>
      <c r="G25" s="670"/>
      <c r="H25" s="670"/>
      <c r="I25" s="670"/>
      <c r="J25" s="670"/>
      <c r="K25" s="670"/>
      <c r="L25" s="670"/>
      <c r="M25" s="670"/>
    </row>
    <row r="26" spans="1:18" ht="28.9" customHeight="1">
      <c r="A26" s="472"/>
      <c r="B26" s="472"/>
      <c r="C26" s="472"/>
      <c r="D26" s="472"/>
      <c r="E26" s="472"/>
      <c r="F26" s="472"/>
      <c r="G26" s="472"/>
      <c r="H26" s="472"/>
      <c r="I26" s="472"/>
      <c r="J26" s="472"/>
      <c r="K26" s="472"/>
      <c r="L26" s="472"/>
      <c r="M26" s="472"/>
    </row>
    <row r="28" spans="1:18" ht="26.45" customHeight="1">
      <c r="E28" s="671" t="s">
        <v>43</v>
      </c>
      <c r="F28" s="671"/>
      <c r="H28" s="672" t="s">
        <v>41</v>
      </c>
      <c r="I28" s="671"/>
      <c r="K28" s="672" t="s">
        <v>42</v>
      </c>
      <c r="L28" s="671"/>
    </row>
    <row r="29" spans="1:18" ht="21.6" customHeight="1">
      <c r="A29" s="442" t="s">
        <v>190</v>
      </c>
      <c r="E29" s="687" t="s">
        <v>46</v>
      </c>
      <c r="F29" s="688"/>
      <c r="H29" s="687" t="s">
        <v>46</v>
      </c>
      <c r="I29" s="688"/>
      <c r="K29" s="687" t="s">
        <v>46</v>
      </c>
      <c r="L29" s="688"/>
    </row>
    <row r="30" spans="1:18">
      <c r="A30" s="684" t="s">
        <v>107</v>
      </c>
      <c r="B30" s="684"/>
      <c r="C30" s="442"/>
      <c r="E30" s="682" t="s">
        <v>94</v>
      </c>
      <c r="F30" s="682"/>
      <c r="H30" s="682" t="s">
        <v>94</v>
      </c>
      <c r="I30" s="682"/>
      <c r="K30" s="682" t="s">
        <v>94</v>
      </c>
      <c r="L30" s="682"/>
    </row>
    <row r="31" spans="1:18" ht="19.899999999999999" customHeight="1">
      <c r="A31" s="734">
        <v>1000.0227</v>
      </c>
      <c r="B31" s="735"/>
      <c r="C31" s="493"/>
      <c r="E31" s="395" t="s">
        <v>181</v>
      </c>
      <c r="F31" s="396" t="s">
        <v>39</v>
      </c>
      <c r="G31" s="397"/>
      <c r="H31" s="395" t="s">
        <v>181</v>
      </c>
      <c r="I31" s="396" t="s">
        <v>39</v>
      </c>
      <c r="J31" s="397"/>
      <c r="K31" s="395" t="s">
        <v>181</v>
      </c>
      <c r="L31" s="396" t="s">
        <v>39</v>
      </c>
    </row>
    <row r="32" spans="1:18" ht="23.25" customHeight="1">
      <c r="A32" s="734"/>
      <c r="B32" s="735"/>
      <c r="C32" s="494"/>
      <c r="E32" s="398" t="s">
        <v>129</v>
      </c>
      <c r="F32" s="421">
        <f>'External Rates'!N31</f>
        <v>129.05000000000001</v>
      </c>
      <c r="G32" s="397"/>
      <c r="H32" s="399" t="s">
        <v>96</v>
      </c>
      <c r="I32" s="423">
        <f>'External Rates'!Q31</f>
        <v>9.1606000000000005</v>
      </c>
      <c r="J32" s="397"/>
      <c r="K32" s="398" t="s">
        <v>97</v>
      </c>
      <c r="L32" s="423">
        <f>'External Rates'!T31</f>
        <v>6.8223000000000003</v>
      </c>
    </row>
    <row r="33" spans="1:13" ht="18.75" customHeight="1">
      <c r="E33" s="400" t="s">
        <v>98</v>
      </c>
      <c r="F33" s="538">
        <f>'External Rates'!N32</f>
        <v>1733.67</v>
      </c>
      <c r="G33" s="397"/>
      <c r="H33" s="397"/>
      <c r="I33" s="397"/>
      <c r="J33" s="397"/>
      <c r="K33" s="400" t="s">
        <v>99</v>
      </c>
      <c r="L33" s="424">
        <f>'External Rates'!T32</f>
        <v>93.83</v>
      </c>
    </row>
    <row r="34" spans="1:13" ht="17.25" customHeight="1">
      <c r="E34" s="398" t="s">
        <v>100</v>
      </c>
      <c r="F34" s="423">
        <f>'External Rates'!N33</f>
        <v>19.148499999999999</v>
      </c>
      <c r="G34" s="397"/>
      <c r="H34" s="397"/>
      <c r="I34" s="397"/>
      <c r="J34" s="397"/>
      <c r="K34" s="397"/>
      <c r="L34" s="397"/>
    </row>
    <row r="35" spans="1:13">
      <c r="E35" s="397"/>
      <c r="F35" s="474"/>
      <c r="G35" s="397"/>
      <c r="H35" s="397"/>
      <c r="I35" s="397"/>
      <c r="J35" s="397"/>
      <c r="K35" s="397"/>
      <c r="L35" s="397"/>
    </row>
    <row r="36" spans="1:13" ht="23.25" customHeight="1">
      <c r="A36" s="442" t="s">
        <v>45</v>
      </c>
    </row>
    <row r="37" spans="1:13">
      <c r="A37" s="684" t="s">
        <v>191</v>
      </c>
      <c r="B37" s="684"/>
      <c r="E37" s="683" t="s">
        <v>192</v>
      </c>
      <c r="F37" s="682"/>
      <c r="G37" s="682"/>
      <c r="H37" s="682"/>
      <c r="I37" s="682"/>
    </row>
    <row r="38" spans="1:13" ht="16.5" customHeight="1">
      <c r="A38" s="385" t="s">
        <v>37</v>
      </c>
      <c r="B38" s="385" t="s">
        <v>38</v>
      </c>
      <c r="E38" s="401" t="s">
        <v>59</v>
      </c>
      <c r="F38" s="402" t="s">
        <v>60</v>
      </c>
      <c r="G38" s="402" t="s">
        <v>61</v>
      </c>
      <c r="H38" s="402" t="s">
        <v>62</v>
      </c>
      <c r="I38" s="403" t="s">
        <v>64</v>
      </c>
    </row>
    <row r="39" spans="1:13" ht="18.75" customHeight="1">
      <c r="A39" s="428">
        <f>Date!J27</f>
        <v>12.589115</v>
      </c>
      <c r="B39" s="537">
        <f>ROUNDDOWN(Date!J28,4)</f>
        <v>13.914199999999999</v>
      </c>
      <c r="E39" s="425" t="e">
        <f>'FCB EXCHANGE RATES'!#REF!</f>
        <v>#REF!</v>
      </c>
      <c r="F39" s="425">
        <f>'FCB EXCHANGE RATES'!G40</f>
        <v>7.4999999999999997E-2</v>
      </c>
      <c r="G39" s="425">
        <f>'FCB EXCHANGE RATES'!H40</f>
        <v>7.4999999999999997E-2</v>
      </c>
      <c r="H39" s="425">
        <f>'FCB EXCHANGE RATES'!I40</f>
        <v>7.8E-2</v>
      </c>
      <c r="I39" s="425">
        <f>'FCB EXCHANGE RATES'!J40</f>
        <v>7.9000000000000001E-2</v>
      </c>
    </row>
    <row r="42" spans="1:13">
      <c r="E42" s="682" t="s">
        <v>110</v>
      </c>
      <c r="F42" s="682"/>
      <c r="G42" s="682"/>
      <c r="H42" s="682"/>
    </row>
    <row r="43" spans="1:13" ht="16.5" customHeight="1">
      <c r="E43" s="406" t="s">
        <v>56</v>
      </c>
      <c r="F43" s="406" t="s">
        <v>57</v>
      </c>
      <c r="G43" s="406" t="s">
        <v>58</v>
      </c>
      <c r="H43" s="407" t="s">
        <v>64</v>
      </c>
    </row>
    <row r="44" spans="1:13" ht="20.25" customHeight="1">
      <c r="E44" s="408">
        <f>'External Rates'!N52</f>
        <v>5.3237399999999999</v>
      </c>
      <c r="F44" s="408">
        <f>'External Rates'!O52</f>
        <v>5.3487</v>
      </c>
      <c r="G44" s="408">
        <f>'External Rates'!P52</f>
        <v>5.3892699999999998</v>
      </c>
      <c r="H44" s="408">
        <f>'External Rates'!Q52</f>
        <v>0</v>
      </c>
    </row>
    <row r="45" spans="1:13">
      <c r="E45" s="404"/>
      <c r="F45" s="405"/>
    </row>
    <row r="48" spans="1:13" ht="12.75" customHeight="1">
      <c r="A48" s="681" t="s">
        <v>68</v>
      </c>
      <c r="B48" s="681"/>
      <c r="C48" s="681"/>
      <c r="D48" s="681"/>
      <c r="E48" s="681"/>
      <c r="F48" s="681"/>
      <c r="G48" s="681"/>
      <c r="H48" s="681"/>
      <c r="I48" s="681"/>
      <c r="J48" s="681"/>
      <c r="K48" s="681"/>
      <c r="L48" s="681"/>
      <c r="M48" s="681"/>
    </row>
    <row r="49" spans="1:13">
      <c r="A49" s="681"/>
      <c r="B49" s="681"/>
      <c r="C49" s="681"/>
      <c r="D49" s="681"/>
      <c r="E49" s="681"/>
      <c r="F49" s="681"/>
      <c r="G49" s="681"/>
      <c r="H49" s="681"/>
      <c r="I49" s="681"/>
      <c r="J49" s="681"/>
      <c r="K49" s="681"/>
      <c r="L49" s="681"/>
      <c r="M49" s="681"/>
    </row>
    <row r="50" spans="1:13" ht="27.75" customHeight="1">
      <c r="A50" s="681"/>
      <c r="B50" s="681"/>
      <c r="C50" s="681"/>
      <c r="D50" s="681"/>
      <c r="E50" s="681"/>
      <c r="F50" s="681"/>
      <c r="G50" s="681"/>
      <c r="H50" s="681"/>
      <c r="I50" s="681"/>
      <c r="J50" s="681"/>
      <c r="K50" s="681"/>
      <c r="L50" s="681"/>
      <c r="M50" s="681"/>
    </row>
  </sheetData>
  <mergeCells count="26">
    <mergeCell ref="E29:F29"/>
    <mergeCell ref="H29:I29"/>
    <mergeCell ref="K29:L29"/>
    <mergeCell ref="E42:H42"/>
    <mergeCell ref="A48:M50"/>
    <mergeCell ref="E30:F30"/>
    <mergeCell ref="H30:I30"/>
    <mergeCell ref="K30:L30"/>
    <mergeCell ref="A37:B37"/>
    <mergeCell ref="E37:I37"/>
    <mergeCell ref="A30:B30"/>
    <mergeCell ref="A31:B32"/>
    <mergeCell ref="B9:F9"/>
    <mergeCell ref="B10:D10"/>
    <mergeCell ref="E10:G10"/>
    <mergeCell ref="H10:J10"/>
    <mergeCell ref="K10:M10"/>
    <mergeCell ref="A25:M25"/>
    <mergeCell ref="E28:F28"/>
    <mergeCell ref="H28:I28"/>
    <mergeCell ref="B11:D11"/>
    <mergeCell ref="E11:G11"/>
    <mergeCell ref="H11:J11"/>
    <mergeCell ref="K11:M11"/>
    <mergeCell ref="A23:L23"/>
    <mergeCell ref="K28:L28"/>
  </mergeCells>
  <pageMargins left="0.7" right="0.7" top="0.75" bottom="0.75" header="0.3" footer="0.3"/>
  <pageSetup paperSize="9" scale="60" orientation="portrait" r:id="rId1"/>
  <headerFooter>
    <oddFooter>&amp;L_x000D_&amp;1#&amp;"Calibri"&amp;10&amp;K008000 Unrestricted</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rgb="FFFFC000"/>
  </sheetPr>
  <dimension ref="B8:W85"/>
  <sheetViews>
    <sheetView workbookViewId="0">
      <selection activeCell="D41" sqref="D41"/>
    </sheetView>
  </sheetViews>
  <sheetFormatPr defaultRowHeight="12.75"/>
  <cols>
    <col min="4" max="4" width="14.7109375" bestFit="1" customWidth="1"/>
    <col min="5" max="5" width="12.5703125" customWidth="1"/>
    <col min="6" max="6" width="15.7109375" customWidth="1"/>
    <col min="7" max="7" width="12.28515625" customWidth="1"/>
    <col min="8" max="9" width="9.140625" customWidth="1"/>
    <col min="10" max="10" width="12.5703125" customWidth="1"/>
    <col min="11" max="11" width="12" customWidth="1"/>
    <col min="12" max="12" width="11" bestFit="1" customWidth="1"/>
    <col min="13" max="13" width="12.5703125" bestFit="1" customWidth="1"/>
    <col min="18" max="18" width="8.140625" customWidth="1"/>
    <col min="23" max="23" width="11.42578125" bestFit="1" customWidth="1"/>
  </cols>
  <sheetData>
    <row r="8" spans="4:19">
      <c r="K8" s="245"/>
      <c r="L8" s="245"/>
    </row>
    <row r="9" spans="4:19">
      <c r="D9" t="str">
        <f>_xll.RDP.Data(D11:D27,E9:F9,"CH:Fd",E10)</f>
        <v>Paused at 08:25:38</v>
      </c>
      <c r="E9" t="s">
        <v>266</v>
      </c>
      <c r="F9" t="s">
        <v>267</v>
      </c>
      <c r="J9" s="671"/>
      <c r="K9" s="671"/>
      <c r="M9" t="s">
        <v>268</v>
      </c>
      <c r="N9" s="246" t="str">
        <f>_xll.RDP.Data(M9:M70,"CTBTR_1","RTFEED:IDN")</f>
        <v>Access Denied: User req to PE(3420) (Error code: 2)</v>
      </c>
      <c r="O9" s="246" t="str">
        <f>_xll.RDP.Data(M9:M70,"GV2_TEXT","RTFEED:IDN")</f>
        <v>Access Denied: User req to PE(3420) (Error code: 2)</v>
      </c>
      <c r="P9" s="246" t="str">
        <f>_xll.RDP.Data(M9:M70,"GV4_TEXT","RTFEED:IDN")</f>
        <v>Access Denied: User req to PE(3420) (Error code: 2)</v>
      </c>
      <c r="Q9" s="246" t="str">
        <f>_xll.RDP.Data(M9:M70,"PRIMACT_1","RTFEED:IDN")</f>
        <v>Access Denied: User req to PE(3420) (Error code: 2)</v>
      </c>
      <c r="R9" s="246" t="str">
        <f>_xll.RDP.Data(M9:M70,"VALUE_DT1","RTFEED:IDN")</f>
        <v>Access Denied: User req to PE(3420) (Error code: 2)</v>
      </c>
      <c r="S9" s="246" t="str">
        <f>_xll.RDP.Data(M9:M70,"CTB_LOC1","RTFEED:IDN")</f>
        <v>Access Denied: User req to PE(3420) (Error code: 2)</v>
      </c>
    </row>
    <row r="10" spans="4:19">
      <c r="E10" s="247" t="s">
        <v>227</v>
      </c>
      <c r="F10" s="247" t="s">
        <v>228</v>
      </c>
      <c r="G10" t="s">
        <v>269</v>
      </c>
      <c r="J10" t="s">
        <v>37</v>
      </c>
      <c r="K10" t="s">
        <v>270</v>
      </c>
      <c r="L10" t="s">
        <v>111</v>
      </c>
      <c r="M10" t="s">
        <v>271</v>
      </c>
      <c r="N10" s="247" t="s">
        <v>272</v>
      </c>
      <c r="O10" s="247" t="s">
        <v>272</v>
      </c>
      <c r="P10" s="247" t="s">
        <v>272</v>
      </c>
      <c r="Q10" s="247" t="s">
        <v>272</v>
      </c>
      <c r="R10" s="607" t="s">
        <v>272</v>
      </c>
      <c r="S10" s="247" t="s">
        <v>272</v>
      </c>
    </row>
    <row r="11" spans="4:19">
      <c r="D11" s="178" t="s">
        <v>235</v>
      </c>
      <c r="E11" s="247">
        <v>1.3517999999999999</v>
      </c>
      <c r="F11" s="247">
        <v>1.3522000000000001</v>
      </c>
      <c r="G11">
        <f>(ROUND(((E11+F11)/2),4))</f>
        <v>1.3520000000000001</v>
      </c>
      <c r="H11">
        <f>(ROUND(E11*E28,8))</f>
        <v>32.425917239999997</v>
      </c>
      <c r="I11">
        <f>ROUND(F11*F28,8)</f>
        <v>35.849776560000002</v>
      </c>
      <c r="J11">
        <f>H11</f>
        <v>32.425917239999997</v>
      </c>
      <c r="K11">
        <f>I11</f>
        <v>35.849776560000002</v>
      </c>
      <c r="M11" t="s">
        <v>273</v>
      </c>
      <c r="N11" s="247" t="s">
        <v>274</v>
      </c>
      <c r="O11" s="247" t="s">
        <v>274</v>
      </c>
      <c r="P11" s="247" t="s">
        <v>274</v>
      </c>
      <c r="Q11" s="247" t="s">
        <v>274</v>
      </c>
      <c r="R11" s="607" t="s">
        <v>274</v>
      </c>
      <c r="S11" s="247" t="s">
        <v>274</v>
      </c>
    </row>
    <row r="12" spans="4:19">
      <c r="D12" s="178" t="s">
        <v>230</v>
      </c>
      <c r="E12" s="247">
        <v>7.0499999999999993E-2</v>
      </c>
      <c r="F12" s="247">
        <v>7.8700000000000006E-2</v>
      </c>
      <c r="G12">
        <f t="shared" ref="G12:G23" si="0">(ROUND(((E12+F12)/2),4))</f>
        <v>7.46E-2</v>
      </c>
      <c r="H12">
        <f>ROUND(E12*E28,8)</f>
        <v>1.69109866</v>
      </c>
      <c r="I12">
        <f>ROUND(F12*F28,8)</f>
        <v>2.0865089600000002</v>
      </c>
      <c r="J12">
        <f>H12</f>
        <v>1.69109866</v>
      </c>
      <c r="K12">
        <f>I12</f>
        <v>2.0865089600000002</v>
      </c>
      <c r="M12" t="s">
        <v>275</v>
      </c>
      <c r="N12" s="247" t="s">
        <v>272</v>
      </c>
      <c r="O12" s="247" t="s">
        <v>272</v>
      </c>
      <c r="P12" s="247" t="s">
        <v>272</v>
      </c>
      <c r="Q12" s="247" t="s">
        <v>272</v>
      </c>
      <c r="R12" s="607" t="s">
        <v>272</v>
      </c>
      <c r="S12" s="247" t="s">
        <v>272</v>
      </c>
    </row>
    <row r="13" spans="4:19">
      <c r="D13" s="178" t="s">
        <v>234</v>
      </c>
      <c r="E13" s="247">
        <v>0.77959999999999996</v>
      </c>
      <c r="F13" s="247">
        <v>0.78010000000000002</v>
      </c>
      <c r="G13">
        <f>(ROUND(((E13+F13)/2),4))</f>
        <v>0.77990000000000004</v>
      </c>
      <c r="H13">
        <f>ROUND(E13/$E$28,8)</f>
        <v>3.2500649999999999E-2</v>
      </c>
      <c r="I13">
        <f>ROUND(F13/$F$28,8)</f>
        <v>2.9424209999999999E-2</v>
      </c>
      <c r="J13">
        <f>I13</f>
        <v>2.9424209999999999E-2</v>
      </c>
      <c r="K13">
        <f>H13</f>
        <v>3.2500649999999999E-2</v>
      </c>
      <c r="M13" t="s">
        <v>276</v>
      </c>
      <c r="N13" s="247" t="s">
        <v>272</v>
      </c>
      <c r="O13" s="247" t="s">
        <v>272</v>
      </c>
      <c r="P13" s="247" t="s">
        <v>272</v>
      </c>
      <c r="Q13" s="247" t="s">
        <v>272</v>
      </c>
      <c r="R13" s="607" t="s">
        <v>272</v>
      </c>
      <c r="S13" s="247" t="s">
        <v>272</v>
      </c>
    </row>
    <row r="14" spans="4:19">
      <c r="D14" s="178" t="s">
        <v>233</v>
      </c>
      <c r="E14" s="247">
        <v>16.4376</v>
      </c>
      <c r="F14" s="247">
        <v>16.4435</v>
      </c>
      <c r="G14">
        <f>(ROUND(((E14+F14)/2),8))</f>
        <v>16.440550000000002</v>
      </c>
      <c r="H14">
        <f>ROUND(F14/$E$28,8)</f>
        <v>0.68551101000000003</v>
      </c>
      <c r="I14">
        <f>ROUND(E14/$F$28,8)</f>
        <v>0.62000171000000004</v>
      </c>
      <c r="J14" s="563">
        <f>I14</f>
        <v>0.62000171000000004</v>
      </c>
      <c r="K14" s="563">
        <f t="shared" ref="K14:K25" si="1">H14</f>
        <v>0.68551101000000003</v>
      </c>
      <c r="M14" t="s">
        <v>277</v>
      </c>
      <c r="N14" s="247" t="s">
        <v>272</v>
      </c>
      <c r="O14" s="247" t="s">
        <v>272</v>
      </c>
      <c r="P14" s="247" t="s">
        <v>272</v>
      </c>
      <c r="Q14" s="247" t="s">
        <v>272</v>
      </c>
      <c r="R14" s="607" t="s">
        <v>272</v>
      </c>
      <c r="S14" s="247" t="s">
        <v>272</v>
      </c>
    </row>
    <row r="15" spans="4:19">
      <c r="D15" s="178" t="s">
        <v>231</v>
      </c>
      <c r="E15" s="247">
        <v>1.3656999999999999</v>
      </c>
      <c r="F15" s="247">
        <v>1.3657999999999999</v>
      </c>
      <c r="G15">
        <f>(ROUND(((E15+F15)/2),5))</f>
        <v>1.36575</v>
      </c>
      <c r="H15">
        <f>ROUND(E15/$E$28,8)</f>
        <v>5.6934499999999999E-2</v>
      </c>
      <c r="I15">
        <f>ROUND(F15/$F$28,8)</f>
        <v>5.1515940000000003E-2</v>
      </c>
      <c r="J15">
        <f t="shared" ref="J15:J25" si="2">I15</f>
        <v>5.1515940000000003E-2</v>
      </c>
      <c r="K15">
        <f t="shared" si="1"/>
        <v>5.6934499999999999E-2</v>
      </c>
      <c r="M15" t="s">
        <v>278</v>
      </c>
      <c r="N15" s="247" t="s">
        <v>274</v>
      </c>
      <c r="O15" s="247" t="s">
        <v>274</v>
      </c>
      <c r="P15" s="247" t="s">
        <v>274</v>
      </c>
      <c r="Q15" s="247" t="s">
        <v>274</v>
      </c>
      <c r="R15" s="607" t="s">
        <v>274</v>
      </c>
      <c r="S15" s="247" t="s">
        <v>274</v>
      </c>
    </row>
    <row r="16" spans="4:19">
      <c r="D16" s="178" t="s">
        <v>279</v>
      </c>
      <c r="E16" s="247">
        <v>6.8221999999999996</v>
      </c>
      <c r="F16" s="247">
        <v>6.8224</v>
      </c>
      <c r="G16">
        <f t="shared" si="0"/>
        <v>6.8223000000000003</v>
      </c>
      <c r="H16">
        <f>ROUND(E16/$E$28,8)</f>
        <v>0.28440984000000002</v>
      </c>
      <c r="I16">
        <f>ROUND(F16/$F$28,8)</f>
        <v>0.25733073000000001</v>
      </c>
      <c r="J16">
        <f t="shared" si="2"/>
        <v>0.25733073000000001</v>
      </c>
      <c r="K16">
        <f t="shared" si="1"/>
        <v>0.28440984000000002</v>
      </c>
      <c r="M16" t="s">
        <v>280</v>
      </c>
      <c r="N16" s="247" t="s">
        <v>274</v>
      </c>
      <c r="O16" s="247" t="s">
        <v>274</v>
      </c>
      <c r="P16" s="247" t="s">
        <v>274</v>
      </c>
      <c r="Q16" s="247" t="s">
        <v>274</v>
      </c>
      <c r="R16" s="607" t="s">
        <v>274</v>
      </c>
      <c r="S16" s="247" t="s">
        <v>274</v>
      </c>
    </row>
    <row r="17" spans="2:23" s="556" customFormat="1">
      <c r="D17" s="557" t="s">
        <v>281</v>
      </c>
      <c r="E17" s="558">
        <v>93.82</v>
      </c>
      <c r="F17" s="558">
        <v>93.84</v>
      </c>
      <c r="G17" s="556">
        <f>(ROUND(((E17+F17)/2),2))</f>
        <v>93.83</v>
      </c>
      <c r="H17" s="556">
        <f>ROUND(E17/$E$28,8)</f>
        <v>3.9112502199999999</v>
      </c>
      <c r="I17" s="556">
        <f>ROUND(F17/$F$28,8)</f>
        <v>3.5395045700000001</v>
      </c>
      <c r="J17" s="556">
        <f t="shared" si="2"/>
        <v>3.5395045700000001</v>
      </c>
      <c r="K17" s="556">
        <f t="shared" si="1"/>
        <v>3.9112502199999999</v>
      </c>
      <c r="M17" s="556" t="s">
        <v>282</v>
      </c>
      <c r="N17" s="558" t="s">
        <v>272</v>
      </c>
      <c r="O17" s="558" t="s">
        <v>272</v>
      </c>
      <c r="P17" s="558" t="s">
        <v>272</v>
      </c>
      <c r="Q17" s="558" t="s">
        <v>272</v>
      </c>
      <c r="R17" s="608" t="s">
        <v>272</v>
      </c>
      <c r="S17" s="558" t="s">
        <v>272</v>
      </c>
    </row>
    <row r="18" spans="2:23">
      <c r="D18" s="178" t="s">
        <v>283</v>
      </c>
      <c r="E18" s="247">
        <v>9.1599000000000004</v>
      </c>
      <c r="F18" s="247">
        <v>9.1613000000000007</v>
      </c>
      <c r="G18">
        <f t="shared" si="0"/>
        <v>9.1606000000000005</v>
      </c>
      <c r="H18">
        <f>ROUND(E18/$E$28,4)</f>
        <v>0.38190000000000002</v>
      </c>
      <c r="I18">
        <f>ROUND(F18/$F$28,4)</f>
        <v>0.34560000000000002</v>
      </c>
      <c r="J18">
        <f t="shared" si="2"/>
        <v>0.34560000000000002</v>
      </c>
      <c r="K18">
        <f t="shared" si="1"/>
        <v>0.38190000000000002</v>
      </c>
      <c r="M18" t="s">
        <v>284</v>
      </c>
      <c r="N18" s="247" t="s">
        <v>274</v>
      </c>
      <c r="O18" s="247" t="s">
        <v>274</v>
      </c>
      <c r="P18" s="247" t="s">
        <v>274</v>
      </c>
      <c r="Q18" s="247" t="s">
        <v>274</v>
      </c>
      <c r="R18" s="607" t="s">
        <v>274</v>
      </c>
      <c r="S18" s="247" t="s">
        <v>274</v>
      </c>
      <c r="W18" s="370"/>
    </row>
    <row r="19" spans="2:23">
      <c r="D19" s="178" t="s">
        <v>285</v>
      </c>
      <c r="E19" s="247">
        <v>9.3267000000000007</v>
      </c>
      <c r="F19" s="247">
        <v>9.3284000000000002</v>
      </c>
      <c r="G19">
        <f t="shared" si="0"/>
        <v>9.3276000000000003</v>
      </c>
      <c r="H19">
        <f>ROUND(E19/$E$28,4)</f>
        <v>0.38879999999999998</v>
      </c>
      <c r="I19">
        <f>ROUND(F19/$F$28,4)</f>
        <v>0.35189999999999999</v>
      </c>
      <c r="J19">
        <f t="shared" si="2"/>
        <v>0.35189999999999999</v>
      </c>
      <c r="K19">
        <f t="shared" si="1"/>
        <v>0.38879999999999998</v>
      </c>
      <c r="M19" t="s">
        <v>286</v>
      </c>
      <c r="N19" s="247" t="s">
        <v>274</v>
      </c>
      <c r="O19" s="247" t="s">
        <v>274</v>
      </c>
      <c r="P19" s="247" t="s">
        <v>274</v>
      </c>
      <c r="Q19" s="247" t="s">
        <v>274</v>
      </c>
      <c r="R19" s="607" t="s">
        <v>274</v>
      </c>
      <c r="S19" s="247" t="s">
        <v>274</v>
      </c>
    </row>
    <row r="20" spans="2:23">
      <c r="D20" s="178" t="s">
        <v>287</v>
      </c>
      <c r="E20" s="247">
        <v>6.3598999999999997</v>
      </c>
      <c r="F20" s="247">
        <v>6.3608000000000002</v>
      </c>
      <c r="G20">
        <f t="shared" si="0"/>
        <v>6.3604000000000003</v>
      </c>
      <c r="H20">
        <f>ROUND(E20/$E$28,4)</f>
        <v>0.2651</v>
      </c>
      <c r="I20">
        <f>ROUND(F20/$F$28,4)</f>
        <v>0.2399</v>
      </c>
      <c r="J20">
        <f t="shared" si="2"/>
        <v>0.2399</v>
      </c>
      <c r="K20">
        <f t="shared" si="1"/>
        <v>0.2651</v>
      </c>
      <c r="M20" t="s">
        <v>288</v>
      </c>
      <c r="N20" s="247" t="s">
        <v>274</v>
      </c>
      <c r="O20" s="247" t="s">
        <v>274</v>
      </c>
      <c r="P20" s="247" t="s">
        <v>274</v>
      </c>
      <c r="Q20" s="247" t="s">
        <v>274</v>
      </c>
      <c r="R20" s="607" t="s">
        <v>274</v>
      </c>
      <c r="S20" s="247" t="s">
        <v>274</v>
      </c>
    </row>
    <row r="21" spans="2:23">
      <c r="D21" s="178" t="s">
        <v>232</v>
      </c>
      <c r="E21" s="247">
        <v>159.21</v>
      </c>
      <c r="F21" s="247">
        <v>159.24</v>
      </c>
      <c r="G21" s="179">
        <f>(ROUND(((E21+F21)/2),2))</f>
        <v>159.22999999999999</v>
      </c>
      <c r="H21">
        <f>ROUND(E21/$E$28,8)</f>
        <v>6.6372857400000003</v>
      </c>
      <c r="I21">
        <f>ROUND(F21/$F$28,8)</f>
        <v>6.0062948399999998</v>
      </c>
      <c r="J21">
        <f t="shared" si="2"/>
        <v>6.0062948399999998</v>
      </c>
      <c r="K21">
        <f t="shared" si="1"/>
        <v>6.6372857400000003</v>
      </c>
      <c r="M21" t="s">
        <v>289</v>
      </c>
      <c r="N21" s="247" t="s">
        <v>274</v>
      </c>
      <c r="O21" s="247" t="s">
        <v>274</v>
      </c>
      <c r="P21" s="247" t="s">
        <v>274</v>
      </c>
      <c r="Q21" s="247" t="s">
        <v>274</v>
      </c>
      <c r="R21" s="607" t="s">
        <v>274</v>
      </c>
      <c r="S21" s="247" t="s">
        <v>274</v>
      </c>
    </row>
    <row r="22" spans="2:23">
      <c r="D22" s="178" t="s">
        <v>290</v>
      </c>
      <c r="E22" s="247">
        <v>46.39</v>
      </c>
      <c r="F22" s="247">
        <v>46.69</v>
      </c>
      <c r="G22">
        <f>(ROUND(((E22+F22)/2),2))</f>
        <v>46.54</v>
      </c>
      <c r="H22">
        <f>ROUND(E22/$E$28,8)</f>
        <v>1.9339469</v>
      </c>
      <c r="I22">
        <f>ROUND(F22/$F$28,8)</f>
        <v>1.76107703</v>
      </c>
      <c r="J22">
        <f t="shared" si="2"/>
        <v>1.76107703</v>
      </c>
      <c r="K22">
        <f t="shared" si="1"/>
        <v>1.9339469</v>
      </c>
      <c r="M22" t="s">
        <v>291</v>
      </c>
      <c r="N22" s="247" t="s">
        <v>274</v>
      </c>
      <c r="O22" s="247" t="s">
        <v>274</v>
      </c>
      <c r="P22" s="247" t="s">
        <v>274</v>
      </c>
      <c r="Q22" s="247" t="s">
        <v>274</v>
      </c>
      <c r="R22" s="607" t="s">
        <v>274</v>
      </c>
      <c r="S22" s="247" t="s">
        <v>274</v>
      </c>
    </row>
    <row r="23" spans="2:23">
      <c r="D23" s="178" t="s">
        <v>292</v>
      </c>
      <c r="E23" s="247">
        <v>18.956</v>
      </c>
      <c r="F23" s="247">
        <v>19.341000000000001</v>
      </c>
      <c r="G23">
        <f t="shared" si="0"/>
        <v>19.148499999999999</v>
      </c>
      <c r="H23">
        <f>ROUND(E23/$E$28,8)</f>
        <v>0.79025431000000002</v>
      </c>
      <c r="I23">
        <f>ROUND(F23/$F$28,8)</f>
        <v>0.72951361999999997</v>
      </c>
      <c r="J23">
        <f t="shared" si="2"/>
        <v>0.72951361999999997</v>
      </c>
      <c r="K23">
        <f t="shared" si="1"/>
        <v>0.79025431000000002</v>
      </c>
      <c r="M23" t="s">
        <v>293</v>
      </c>
      <c r="N23" s="247" t="s">
        <v>272</v>
      </c>
      <c r="O23" s="247" t="s">
        <v>272</v>
      </c>
      <c r="P23" s="247" t="s">
        <v>272</v>
      </c>
      <c r="Q23" s="247" t="s">
        <v>272</v>
      </c>
      <c r="R23" s="607" t="s">
        <v>272</v>
      </c>
      <c r="S23" s="247" t="s">
        <v>272</v>
      </c>
    </row>
    <row r="24" spans="2:23">
      <c r="D24" s="178" t="s">
        <v>294</v>
      </c>
      <c r="E24" s="247">
        <v>1717.02</v>
      </c>
      <c r="F24" s="247">
        <v>1750.32</v>
      </c>
      <c r="G24">
        <f>(ROUND(((E24+F24)/2),2))</f>
        <v>1733.67</v>
      </c>
      <c r="H24">
        <f>ROUND(E24/$E$28,8)</f>
        <v>71.580631600000004</v>
      </c>
      <c r="I24">
        <f>ROUND(F24/$F$28,8)</f>
        <v>66.019454830000001</v>
      </c>
      <c r="J24">
        <f t="shared" si="2"/>
        <v>66.019454830000001</v>
      </c>
      <c r="K24">
        <f t="shared" si="1"/>
        <v>71.580631600000004</v>
      </c>
      <c r="M24" t="s">
        <v>295</v>
      </c>
      <c r="N24" s="247" t="s">
        <v>272</v>
      </c>
      <c r="O24" s="247" t="s">
        <v>272</v>
      </c>
      <c r="P24" s="247" t="s">
        <v>272</v>
      </c>
      <c r="Q24" s="247" t="s">
        <v>272</v>
      </c>
      <c r="R24" s="607" t="s">
        <v>272</v>
      </c>
      <c r="S24" s="247" t="s">
        <v>272</v>
      </c>
    </row>
    <row r="25" spans="2:23">
      <c r="D25" s="178" t="s">
        <v>296</v>
      </c>
      <c r="E25" s="247">
        <v>128.9</v>
      </c>
      <c r="F25" s="247">
        <v>129.19999999999999</v>
      </c>
      <c r="G25">
        <f>(ROUND(((E25+F25)/2),2))</f>
        <v>129.05000000000001</v>
      </c>
      <c r="H25">
        <f>ROUND(E25/$E$28,8)</f>
        <v>5.3736959500000001</v>
      </c>
      <c r="I25">
        <f>ROUND(F25/$F$28,8)</f>
        <v>4.8732309300000001</v>
      </c>
      <c r="J25">
        <f t="shared" si="2"/>
        <v>4.8732309300000001</v>
      </c>
      <c r="K25">
        <f t="shared" si="1"/>
        <v>5.3736959500000001</v>
      </c>
      <c r="M25" t="s">
        <v>297</v>
      </c>
      <c r="N25" s="247" t="s">
        <v>272</v>
      </c>
      <c r="O25" s="247" t="s">
        <v>272</v>
      </c>
      <c r="P25" s="247" t="s">
        <v>272</v>
      </c>
      <c r="Q25" s="247" t="s">
        <v>272</v>
      </c>
      <c r="R25" s="607" t="s">
        <v>272</v>
      </c>
      <c r="S25" s="247" t="s">
        <v>272</v>
      </c>
    </row>
    <row r="26" spans="2:23">
      <c r="D26" s="178" t="s">
        <v>236</v>
      </c>
      <c r="E26" s="247">
        <v>1.1749000000000001</v>
      </c>
      <c r="F26" s="247">
        <v>1.1751</v>
      </c>
      <c r="G26">
        <f>(ROUND(((E26+F26)/2),8))</f>
        <v>1.175</v>
      </c>
      <c r="H26">
        <f>ROUND(E26*E28,8)</f>
        <v>28.182578899999999</v>
      </c>
      <c r="I26">
        <f>ROUND(F26*F28,8)</f>
        <v>31.15446859</v>
      </c>
      <c r="J26">
        <f>H26</f>
        <v>28.182578899999999</v>
      </c>
      <c r="K26">
        <f>I26</f>
        <v>31.15446859</v>
      </c>
      <c r="M26" t="s">
        <v>298</v>
      </c>
      <c r="N26" s="247" t="s">
        <v>274</v>
      </c>
      <c r="O26" s="247" t="s">
        <v>274</v>
      </c>
      <c r="P26" s="247" t="s">
        <v>274</v>
      </c>
      <c r="Q26" s="247" t="s">
        <v>274</v>
      </c>
      <c r="R26" s="607" t="s">
        <v>274</v>
      </c>
      <c r="S26" s="247" t="s">
        <v>274</v>
      </c>
      <c r="W26" s="371"/>
    </row>
    <row r="27" spans="2:23">
      <c r="D27" s="178" t="s">
        <v>229</v>
      </c>
      <c r="E27" s="247">
        <v>0.7167</v>
      </c>
      <c r="F27" s="247">
        <v>0.71689999999999998</v>
      </c>
      <c r="G27">
        <f>(ROUND(((E27+F27)/2),8))</f>
        <v>0.71679999999999999</v>
      </c>
      <c r="H27">
        <f>ROUND(E27*E28,8)</f>
        <v>17.191636989999999</v>
      </c>
      <c r="I27">
        <f>ROUND(F27*F28,8)</f>
        <v>19.006585430000001</v>
      </c>
      <c r="J27">
        <f>H27</f>
        <v>17.191636989999999</v>
      </c>
      <c r="K27">
        <f>I27</f>
        <v>19.006585430000001</v>
      </c>
      <c r="M27" t="s">
        <v>299</v>
      </c>
      <c r="N27" s="247" t="s">
        <v>272</v>
      </c>
      <c r="O27" s="247" t="s">
        <v>272</v>
      </c>
      <c r="P27" s="247" t="s">
        <v>272</v>
      </c>
      <c r="Q27" s="247" t="s">
        <v>272</v>
      </c>
      <c r="R27" s="607" t="s">
        <v>272</v>
      </c>
      <c r="S27" s="247" t="s">
        <v>272</v>
      </c>
    </row>
    <row r="28" spans="2:23" ht="15">
      <c r="D28" t="s">
        <v>28</v>
      </c>
      <c r="E28" s="351">
        <f>+G28*0.95</f>
        <v>23.987214999999999</v>
      </c>
      <c r="F28" s="351">
        <f>+G28*1.05</f>
        <v>26.512185000000002</v>
      </c>
      <c r="G28" s="562">
        <v>25.249700000000001</v>
      </c>
      <c r="J28" s="351">
        <f>507.6992*(1.05)</f>
        <v>533.08416</v>
      </c>
      <c r="K28" s="351">
        <f>F28</f>
        <v>26.512185000000002</v>
      </c>
      <c r="M28" t="s">
        <v>300</v>
      </c>
      <c r="N28" s="247" t="s">
        <v>272</v>
      </c>
      <c r="O28" s="247" t="s">
        <v>272</v>
      </c>
      <c r="P28" s="247" t="s">
        <v>272</v>
      </c>
      <c r="Q28" s="247" t="s">
        <v>272</v>
      </c>
      <c r="R28" s="607" t="s">
        <v>272</v>
      </c>
      <c r="S28" s="247" t="s">
        <v>272</v>
      </c>
    </row>
    <row r="29" spans="2:23">
      <c r="M29" t="s">
        <v>301</v>
      </c>
      <c r="N29" s="247" t="s">
        <v>272</v>
      </c>
      <c r="O29" s="247" t="s">
        <v>272</v>
      </c>
      <c r="P29" s="247" t="s">
        <v>272</v>
      </c>
      <c r="Q29" s="247" t="s">
        <v>272</v>
      </c>
      <c r="R29" s="607" t="s">
        <v>272</v>
      </c>
      <c r="S29" s="247" t="s">
        <v>272</v>
      </c>
    </row>
    <row r="30" spans="2:23">
      <c r="M30" t="s">
        <v>302</v>
      </c>
      <c r="N30" s="247" t="s">
        <v>274</v>
      </c>
      <c r="O30" s="247" t="s">
        <v>274</v>
      </c>
      <c r="P30" s="247" t="s">
        <v>274</v>
      </c>
      <c r="Q30" s="247" t="s">
        <v>274</v>
      </c>
      <c r="R30" s="607" t="s">
        <v>274</v>
      </c>
      <c r="S30" s="247" t="s">
        <v>274</v>
      </c>
    </row>
    <row r="31" spans="2:23">
      <c r="B31" t="s">
        <v>303</v>
      </c>
      <c r="C31" s="246" t="str">
        <f>_xll.RDP.Data(B31:B47,"X_RIC_NAME","RTFEED:IDN")</f>
        <v>The record could not be found (Error code: 0)</v>
      </c>
      <c r="D31" s="246" t="str">
        <f>_xll.RDP.Data(B31:B47,"DSPLY_NAME","RTFEED:IDN")</f>
        <v>The record could not be found (Error code: 0)</v>
      </c>
      <c r="E31" s="246" t="str">
        <f>_xll.RDP.Data(B31:B47,"TIMACT","RTFEED:IDN")</f>
        <v>The record could not be found (Error code: 0)</v>
      </c>
      <c r="F31" s="246" t="str">
        <f>_xll.RDP.Data(B31:B47,"BID","RTFEED:IDN")</f>
        <v>The record could not be found (Error code: 0)</v>
      </c>
      <c r="G31" s="246" t="str">
        <f>_xll.RDP.Data(B31:B47,"ASK","RTFEED:IDN")</f>
        <v>The record could not be found (Error code: 0)</v>
      </c>
      <c r="H31" s="246" t="str">
        <f>_xll.RDP.Data(B31:B47,"BCKGRNDPAG","RTFEED:IDN")</f>
        <v>The record could not be found (Error code: 0)</v>
      </c>
      <c r="I31" s="246" t="str">
        <f>_xll.RDP.Data(B31:B47,"CTB_PAGE1","RTFEED:IDN")</f>
        <v>The record could not be found (Error code: 0)</v>
      </c>
      <c r="M31" t="s">
        <v>304</v>
      </c>
      <c r="N31" s="247" t="s">
        <v>274</v>
      </c>
      <c r="O31" s="247" t="s">
        <v>274</v>
      </c>
      <c r="P31" s="247" t="s">
        <v>274</v>
      </c>
      <c r="Q31" s="247" t="s">
        <v>274</v>
      </c>
      <c r="R31" s="607" t="s">
        <v>274</v>
      </c>
      <c r="S31" s="247" t="s">
        <v>274</v>
      </c>
    </row>
    <row r="32" spans="2:23">
      <c r="B32" t="s">
        <v>305</v>
      </c>
      <c r="C32" s="247" t="s">
        <v>305</v>
      </c>
      <c r="D32" s="247" t="s">
        <v>306</v>
      </c>
      <c r="E32" s="606">
        <v>0.35069444444444442</v>
      </c>
      <c r="F32" s="247">
        <v>4.2</v>
      </c>
      <c r="G32" s="247">
        <v>5.45</v>
      </c>
      <c r="H32" s="247" t="s">
        <v>307</v>
      </c>
      <c r="I32" s="247" t="s">
        <v>307</v>
      </c>
      <c r="M32" t="s">
        <v>308</v>
      </c>
      <c r="N32" s="247" t="s">
        <v>272</v>
      </c>
      <c r="O32" s="247" t="s">
        <v>272</v>
      </c>
      <c r="P32" s="247" t="s">
        <v>272</v>
      </c>
      <c r="Q32" s="247" t="s">
        <v>272</v>
      </c>
      <c r="R32" s="607" t="s">
        <v>272</v>
      </c>
      <c r="S32" s="247" t="s">
        <v>272</v>
      </c>
    </row>
    <row r="33" spans="2:19">
      <c r="B33" t="s">
        <v>309</v>
      </c>
      <c r="C33" s="247" t="s">
        <v>309</v>
      </c>
      <c r="D33" s="247" t="s">
        <v>306</v>
      </c>
      <c r="E33" s="606">
        <v>0.35069444444444442</v>
      </c>
      <c r="F33" s="247">
        <v>4.2</v>
      </c>
      <c r="G33" s="247">
        <v>5.45</v>
      </c>
      <c r="H33" s="247" t="s">
        <v>307</v>
      </c>
      <c r="I33" s="247" t="s">
        <v>307</v>
      </c>
      <c r="M33" t="s">
        <v>310</v>
      </c>
      <c r="N33" s="247" t="s">
        <v>274</v>
      </c>
      <c r="O33" s="247" t="s">
        <v>274</v>
      </c>
      <c r="P33" s="247" t="s">
        <v>274</v>
      </c>
      <c r="Q33" s="247" t="s">
        <v>274</v>
      </c>
      <c r="R33" s="607" t="s">
        <v>274</v>
      </c>
      <c r="S33" s="247" t="s">
        <v>274</v>
      </c>
    </row>
    <row r="34" spans="2:19">
      <c r="B34" t="s">
        <v>311</v>
      </c>
      <c r="C34" s="247" t="s">
        <v>311</v>
      </c>
      <c r="D34" s="247" t="s">
        <v>312</v>
      </c>
      <c r="E34" s="606">
        <v>0.35</v>
      </c>
      <c r="F34" s="247">
        <v>5.82</v>
      </c>
      <c r="G34" s="247">
        <v>6.62</v>
      </c>
      <c r="H34" s="247" t="s">
        <v>313</v>
      </c>
      <c r="I34" s="247" t="s">
        <v>313</v>
      </c>
      <c r="M34" t="s">
        <v>314</v>
      </c>
      <c r="N34" s="247" t="s">
        <v>274</v>
      </c>
      <c r="O34" s="247" t="s">
        <v>274</v>
      </c>
      <c r="P34" s="247" t="s">
        <v>274</v>
      </c>
      <c r="Q34" s="247" t="s">
        <v>274</v>
      </c>
      <c r="R34" s="607" t="s">
        <v>274</v>
      </c>
      <c r="S34" s="247" t="s">
        <v>274</v>
      </c>
    </row>
    <row r="35" spans="2:19">
      <c r="B35" t="s">
        <v>315</v>
      </c>
      <c r="C35" s="247" t="s">
        <v>315</v>
      </c>
      <c r="D35" s="247" t="s">
        <v>316</v>
      </c>
      <c r="E35" s="606">
        <v>0.34722222222222221</v>
      </c>
      <c r="F35" s="247">
        <v>6.1</v>
      </c>
      <c r="G35" s="247">
        <v>6.57</v>
      </c>
      <c r="H35" s="247" t="s">
        <v>317</v>
      </c>
      <c r="I35" s="247" t="s">
        <v>317</v>
      </c>
      <c r="M35" t="s">
        <v>318</v>
      </c>
      <c r="N35" s="247" t="s">
        <v>274</v>
      </c>
      <c r="O35" s="247" t="s">
        <v>274</v>
      </c>
      <c r="P35" s="247" t="s">
        <v>274</v>
      </c>
      <c r="Q35" s="247" t="s">
        <v>274</v>
      </c>
      <c r="R35" s="607" t="s">
        <v>274</v>
      </c>
      <c r="S35" s="247" t="s">
        <v>274</v>
      </c>
    </row>
    <row r="36" spans="2:19">
      <c r="B36" t="s">
        <v>319</v>
      </c>
      <c r="C36" s="247" t="s">
        <v>319</v>
      </c>
      <c r="D36" s="247" t="s">
        <v>312</v>
      </c>
      <c r="E36" s="606">
        <v>0.34305555555555556</v>
      </c>
      <c r="F36" s="247">
        <v>6.05</v>
      </c>
      <c r="G36" s="247">
        <v>6.55</v>
      </c>
      <c r="H36" s="247" t="s">
        <v>313</v>
      </c>
      <c r="I36" s="247" t="s">
        <v>313</v>
      </c>
      <c r="M36" t="s">
        <v>320</v>
      </c>
      <c r="N36" s="247" t="s">
        <v>274</v>
      </c>
      <c r="O36" s="247" t="s">
        <v>274</v>
      </c>
      <c r="P36" s="247" t="s">
        <v>274</v>
      </c>
      <c r="Q36" s="247" t="s">
        <v>274</v>
      </c>
      <c r="R36" s="607" t="s">
        <v>274</v>
      </c>
      <c r="S36" s="247" t="s">
        <v>274</v>
      </c>
    </row>
    <row r="37" spans="2:19">
      <c r="B37" t="s">
        <v>321</v>
      </c>
      <c r="C37" s="247" t="s">
        <v>321</v>
      </c>
      <c r="D37" s="247" t="s">
        <v>322</v>
      </c>
      <c r="E37" s="606">
        <v>0.35069444444444442</v>
      </c>
      <c r="F37" s="247">
        <v>6.4</v>
      </c>
      <c r="G37" s="247">
        <v>6.85</v>
      </c>
      <c r="H37" s="247" t="s">
        <v>323</v>
      </c>
      <c r="I37" s="247" t="s">
        <v>323</v>
      </c>
      <c r="M37" t="s">
        <v>324</v>
      </c>
      <c r="N37" s="247" t="s">
        <v>274</v>
      </c>
      <c r="O37" s="247" t="s">
        <v>274</v>
      </c>
      <c r="P37" s="247" t="s">
        <v>274</v>
      </c>
      <c r="Q37" s="247" t="s">
        <v>274</v>
      </c>
      <c r="R37" s="607" t="s">
        <v>274</v>
      </c>
      <c r="S37" s="247" t="s">
        <v>274</v>
      </c>
    </row>
    <row r="38" spans="2:19">
      <c r="B38" t="s">
        <v>325</v>
      </c>
      <c r="C38" s="247" t="s">
        <v>325</v>
      </c>
      <c r="D38" s="247" t="s">
        <v>312</v>
      </c>
      <c r="E38" s="606">
        <v>0.34930555555555554</v>
      </c>
      <c r="F38" s="247">
        <v>6.27</v>
      </c>
      <c r="G38" s="247">
        <v>6.77</v>
      </c>
      <c r="H38" s="247" t="s">
        <v>313</v>
      </c>
      <c r="I38" s="247" t="s">
        <v>313</v>
      </c>
      <c r="M38" t="s">
        <v>326</v>
      </c>
      <c r="N38" s="247" t="s">
        <v>272</v>
      </c>
      <c r="O38" s="247" t="s">
        <v>272</v>
      </c>
      <c r="P38" s="247" t="s">
        <v>272</v>
      </c>
      <c r="Q38" s="247" t="s">
        <v>272</v>
      </c>
      <c r="R38" s="607" t="s">
        <v>272</v>
      </c>
      <c r="S38" s="247" t="s">
        <v>272</v>
      </c>
    </row>
    <row r="39" spans="2:19">
      <c r="B39" t="s">
        <v>327</v>
      </c>
      <c r="C39" s="247" t="s">
        <v>327</v>
      </c>
      <c r="D39" s="247" t="s">
        <v>328</v>
      </c>
      <c r="E39" s="606">
        <v>0.34930555555555554</v>
      </c>
      <c r="F39" s="247">
        <v>6.35</v>
      </c>
      <c r="G39" s="247">
        <v>6.85</v>
      </c>
      <c r="H39" s="247" t="s">
        <v>313</v>
      </c>
      <c r="I39" s="247" t="s">
        <v>313</v>
      </c>
      <c r="M39" t="s">
        <v>329</v>
      </c>
      <c r="N39" s="247" t="s">
        <v>272</v>
      </c>
      <c r="O39" s="247" t="s">
        <v>272</v>
      </c>
      <c r="P39" s="247" t="s">
        <v>272</v>
      </c>
      <c r="Q39" s="247" t="s">
        <v>272</v>
      </c>
      <c r="R39" s="607" t="s">
        <v>272</v>
      </c>
      <c r="S39" s="247" t="s">
        <v>272</v>
      </c>
    </row>
    <row r="40" spans="2:19">
      <c r="B40" t="s">
        <v>330</v>
      </c>
      <c r="C40" s="247" t="s">
        <v>330</v>
      </c>
      <c r="D40" s="247" t="s">
        <v>306</v>
      </c>
      <c r="E40" s="606">
        <v>0.35</v>
      </c>
      <c r="F40" s="247">
        <v>5.8</v>
      </c>
      <c r="G40" s="247">
        <v>7.05</v>
      </c>
      <c r="H40" s="247" t="s">
        <v>307</v>
      </c>
      <c r="I40" s="247" t="s">
        <v>307</v>
      </c>
      <c r="M40" t="s">
        <v>331</v>
      </c>
      <c r="N40" s="247" t="s">
        <v>272</v>
      </c>
      <c r="O40" s="247" t="s">
        <v>272</v>
      </c>
      <c r="P40" s="247" t="s">
        <v>272</v>
      </c>
      <c r="Q40" s="247" t="s">
        <v>272</v>
      </c>
      <c r="R40" s="607" t="s">
        <v>272</v>
      </c>
      <c r="S40" s="247" t="s">
        <v>272</v>
      </c>
    </row>
    <row r="41" spans="2:19">
      <c r="B41" t="s">
        <v>332</v>
      </c>
      <c r="C41" s="247" t="s">
        <v>332</v>
      </c>
      <c r="D41" s="247" t="s">
        <v>312</v>
      </c>
      <c r="E41" s="606">
        <v>0.34583333333333333</v>
      </c>
      <c r="F41" s="247">
        <v>6.51</v>
      </c>
      <c r="G41" s="247">
        <v>7.01</v>
      </c>
      <c r="H41" s="247" t="s">
        <v>313</v>
      </c>
      <c r="I41" s="247" t="s">
        <v>313</v>
      </c>
      <c r="M41" t="s">
        <v>333</v>
      </c>
      <c r="N41" s="247" t="s">
        <v>274</v>
      </c>
      <c r="O41" s="247" t="s">
        <v>274</v>
      </c>
      <c r="P41" s="247" t="s">
        <v>274</v>
      </c>
      <c r="Q41" s="247" t="s">
        <v>274</v>
      </c>
      <c r="R41" s="607" t="s">
        <v>274</v>
      </c>
      <c r="S41" s="247" t="s">
        <v>274</v>
      </c>
    </row>
    <row r="42" spans="2:19">
      <c r="B42" t="s">
        <v>334</v>
      </c>
      <c r="C42" s="247" t="s">
        <v>334</v>
      </c>
      <c r="D42" s="247" t="s">
        <v>306</v>
      </c>
      <c r="E42" s="606">
        <v>0.35069444444444442</v>
      </c>
      <c r="F42" s="247">
        <v>6</v>
      </c>
      <c r="G42" s="247">
        <v>7.25</v>
      </c>
      <c r="H42" s="247" t="s">
        <v>307</v>
      </c>
      <c r="I42" s="247" t="s">
        <v>307</v>
      </c>
      <c r="M42" t="s">
        <v>335</v>
      </c>
      <c r="N42" s="247" t="s">
        <v>272</v>
      </c>
      <c r="O42" s="247" t="s">
        <v>272</v>
      </c>
      <c r="P42" s="247" t="s">
        <v>272</v>
      </c>
      <c r="Q42" s="247" t="s">
        <v>272</v>
      </c>
      <c r="R42" s="607" t="s">
        <v>272</v>
      </c>
      <c r="S42" s="247" t="s">
        <v>272</v>
      </c>
    </row>
    <row r="43" spans="2:19">
      <c r="B43" t="s">
        <v>336</v>
      </c>
      <c r="C43" s="247" t="s">
        <v>336</v>
      </c>
      <c r="D43" s="247" t="s">
        <v>306</v>
      </c>
      <c r="E43" s="606">
        <v>0.34861111111111109</v>
      </c>
      <c r="F43" s="247">
        <v>6</v>
      </c>
      <c r="G43" s="247">
        <v>7.25</v>
      </c>
      <c r="H43" s="247" t="s">
        <v>317</v>
      </c>
      <c r="I43" s="247" t="s">
        <v>317</v>
      </c>
      <c r="M43" t="s">
        <v>337</v>
      </c>
      <c r="N43" s="247" t="s">
        <v>272</v>
      </c>
      <c r="O43" s="247" t="s">
        <v>272</v>
      </c>
      <c r="P43" s="247" t="s">
        <v>272</v>
      </c>
      <c r="Q43" s="247" t="s">
        <v>272</v>
      </c>
      <c r="R43" s="607" t="s">
        <v>272</v>
      </c>
      <c r="S43" s="247" t="s">
        <v>272</v>
      </c>
    </row>
    <row r="44" spans="2:19">
      <c r="B44" t="s">
        <v>338</v>
      </c>
      <c r="C44" s="247" t="s">
        <v>338</v>
      </c>
      <c r="D44" s="247" t="s">
        <v>306</v>
      </c>
      <c r="E44" s="606">
        <v>0.35069444444444442</v>
      </c>
      <c r="F44" s="247">
        <v>6.1</v>
      </c>
      <c r="G44" s="247">
        <v>7.35</v>
      </c>
      <c r="H44" s="247" t="s">
        <v>307</v>
      </c>
      <c r="I44" s="247" t="s">
        <v>307</v>
      </c>
      <c r="M44" t="s">
        <v>339</v>
      </c>
      <c r="N44" s="247" t="s">
        <v>272</v>
      </c>
      <c r="O44" s="247" t="s">
        <v>272</v>
      </c>
      <c r="P44" s="247" t="s">
        <v>272</v>
      </c>
      <c r="Q44" s="247" t="s">
        <v>272</v>
      </c>
      <c r="R44" s="607" t="s">
        <v>272</v>
      </c>
      <c r="S44" s="247" t="s">
        <v>272</v>
      </c>
    </row>
    <row r="45" spans="2:19">
      <c r="B45" t="s">
        <v>340</v>
      </c>
      <c r="C45" s="247" t="s">
        <v>340</v>
      </c>
      <c r="D45" s="247" t="s">
        <v>341</v>
      </c>
      <c r="E45" s="606">
        <v>0.35069444444444442</v>
      </c>
      <c r="F45" s="247">
        <v>6.1</v>
      </c>
      <c r="G45" s="247">
        <v>7.35</v>
      </c>
      <c r="H45" s="605" t="s">
        <v>317</v>
      </c>
      <c r="I45" s="605" t="s">
        <v>317</v>
      </c>
      <c r="M45" t="s">
        <v>342</v>
      </c>
      <c r="N45" s="247" t="s">
        <v>274</v>
      </c>
      <c r="O45" s="247" t="s">
        <v>274</v>
      </c>
      <c r="P45" s="247" t="s">
        <v>274</v>
      </c>
      <c r="Q45" s="247" t="s">
        <v>274</v>
      </c>
      <c r="R45" s="607" t="s">
        <v>274</v>
      </c>
      <c r="S45" s="247" t="s">
        <v>274</v>
      </c>
    </row>
    <row r="46" spans="2:19">
      <c r="B46" t="s">
        <v>343</v>
      </c>
      <c r="C46" s="247" t="s">
        <v>343</v>
      </c>
      <c r="D46" s="247" t="s">
        <v>341</v>
      </c>
      <c r="E46" s="606">
        <v>0.35069444444444442</v>
      </c>
      <c r="F46" s="247">
        <v>6.2</v>
      </c>
      <c r="G46" s="247">
        <v>7.45</v>
      </c>
      <c r="H46" s="605" t="s">
        <v>307</v>
      </c>
      <c r="I46" s="605" t="s">
        <v>307</v>
      </c>
      <c r="M46" t="s">
        <v>344</v>
      </c>
      <c r="N46" s="247" t="s">
        <v>274</v>
      </c>
      <c r="O46" s="247" t="s">
        <v>274</v>
      </c>
      <c r="P46" s="247" t="s">
        <v>274</v>
      </c>
      <c r="Q46" s="247" t="s">
        <v>274</v>
      </c>
      <c r="R46" s="607" t="s">
        <v>274</v>
      </c>
      <c r="S46" s="247" t="s">
        <v>274</v>
      </c>
    </row>
    <row r="47" spans="2:19">
      <c r="B47" t="s">
        <v>345</v>
      </c>
      <c r="C47" s="247" t="s">
        <v>345</v>
      </c>
      <c r="D47" s="247" t="s">
        <v>306</v>
      </c>
      <c r="E47" s="606">
        <v>0.35069444444444442</v>
      </c>
      <c r="F47" s="247">
        <v>6.2</v>
      </c>
      <c r="G47" s="247">
        <v>7.45</v>
      </c>
      <c r="H47" s="247" t="s">
        <v>307</v>
      </c>
      <c r="I47" s="247" t="s">
        <v>307</v>
      </c>
      <c r="M47" t="s">
        <v>346</v>
      </c>
      <c r="N47" s="247" t="s">
        <v>272</v>
      </c>
      <c r="O47" s="247" t="s">
        <v>272</v>
      </c>
      <c r="P47" s="247" t="s">
        <v>272</v>
      </c>
      <c r="Q47" s="247" t="s">
        <v>272</v>
      </c>
      <c r="R47" s="607" t="s">
        <v>272</v>
      </c>
      <c r="S47" s="247" t="s">
        <v>272</v>
      </c>
    </row>
    <row r="48" spans="2:19">
      <c r="M48" t="s">
        <v>347</v>
      </c>
      <c r="N48" s="247" t="s">
        <v>274</v>
      </c>
      <c r="O48" s="247" t="s">
        <v>274</v>
      </c>
      <c r="P48" s="247" t="s">
        <v>274</v>
      </c>
      <c r="Q48" s="247" t="s">
        <v>274</v>
      </c>
      <c r="R48" s="607" t="s">
        <v>274</v>
      </c>
      <c r="S48" s="247" t="s">
        <v>274</v>
      </c>
    </row>
    <row r="49" spans="13:19">
      <c r="M49" t="s">
        <v>348</v>
      </c>
      <c r="N49" s="247" t="s">
        <v>274</v>
      </c>
      <c r="O49" s="247" t="s">
        <v>274</v>
      </c>
      <c r="P49" s="247" t="s">
        <v>274</v>
      </c>
      <c r="Q49" s="247" t="s">
        <v>274</v>
      </c>
      <c r="R49" s="607" t="s">
        <v>274</v>
      </c>
      <c r="S49" s="247" t="s">
        <v>274</v>
      </c>
    </row>
    <row r="50" spans="13:19">
      <c r="M50" t="s">
        <v>349</v>
      </c>
      <c r="N50" s="247" t="s">
        <v>274</v>
      </c>
      <c r="O50" s="247" t="s">
        <v>274</v>
      </c>
      <c r="P50" s="247" t="s">
        <v>274</v>
      </c>
      <c r="Q50" s="247" t="s">
        <v>274</v>
      </c>
      <c r="R50" s="607" t="s">
        <v>274</v>
      </c>
      <c r="S50" s="247" t="s">
        <v>274</v>
      </c>
    </row>
    <row r="51" spans="13:19">
      <c r="M51" t="s">
        <v>350</v>
      </c>
      <c r="N51" s="247" t="s">
        <v>274</v>
      </c>
      <c r="O51" s="247" t="s">
        <v>274</v>
      </c>
      <c r="P51" s="247" t="s">
        <v>274</v>
      </c>
      <c r="Q51" s="247" t="s">
        <v>274</v>
      </c>
      <c r="R51" s="607" t="s">
        <v>274</v>
      </c>
      <c r="S51" s="247" t="s">
        <v>274</v>
      </c>
    </row>
    <row r="52" spans="13:19">
      <c r="M52" t="s">
        <v>351</v>
      </c>
      <c r="N52" s="247" t="s">
        <v>274</v>
      </c>
      <c r="O52" s="247" t="s">
        <v>274</v>
      </c>
      <c r="P52" s="247" t="s">
        <v>274</v>
      </c>
      <c r="Q52" s="247" t="s">
        <v>274</v>
      </c>
      <c r="R52" s="607" t="s">
        <v>274</v>
      </c>
      <c r="S52" s="247" t="s">
        <v>274</v>
      </c>
    </row>
    <row r="53" spans="13:19">
      <c r="M53" t="s">
        <v>352</v>
      </c>
      <c r="N53" s="247" t="s">
        <v>272</v>
      </c>
      <c r="O53" s="247" t="s">
        <v>272</v>
      </c>
      <c r="P53" s="247" t="s">
        <v>272</v>
      </c>
      <c r="Q53" s="247" t="s">
        <v>272</v>
      </c>
      <c r="R53" s="607" t="s">
        <v>272</v>
      </c>
      <c r="S53" s="247" t="s">
        <v>272</v>
      </c>
    </row>
    <row r="54" spans="13:19">
      <c r="M54" t="s">
        <v>353</v>
      </c>
      <c r="N54" s="247" t="s">
        <v>274</v>
      </c>
      <c r="O54" s="247" t="s">
        <v>274</v>
      </c>
      <c r="P54" s="247" t="s">
        <v>274</v>
      </c>
      <c r="Q54" s="247" t="s">
        <v>274</v>
      </c>
      <c r="R54" s="607" t="s">
        <v>274</v>
      </c>
      <c r="S54" s="247" t="s">
        <v>274</v>
      </c>
    </row>
    <row r="55" spans="13:19">
      <c r="M55" t="s">
        <v>354</v>
      </c>
      <c r="N55" s="247" t="s">
        <v>274</v>
      </c>
      <c r="O55" s="247" t="s">
        <v>274</v>
      </c>
      <c r="P55" s="247" t="s">
        <v>274</v>
      </c>
      <c r="Q55" s="247" t="s">
        <v>274</v>
      </c>
      <c r="R55" s="607" t="s">
        <v>274</v>
      </c>
      <c r="S55" s="247" t="s">
        <v>274</v>
      </c>
    </row>
    <row r="56" spans="13:19">
      <c r="M56" t="s">
        <v>355</v>
      </c>
      <c r="N56" s="247" t="s">
        <v>274</v>
      </c>
      <c r="O56" s="247" t="s">
        <v>274</v>
      </c>
      <c r="P56" s="247" t="s">
        <v>274</v>
      </c>
      <c r="Q56" s="247" t="s">
        <v>274</v>
      </c>
      <c r="R56" s="607" t="s">
        <v>274</v>
      </c>
      <c r="S56" s="247" t="s">
        <v>274</v>
      </c>
    </row>
    <row r="57" spans="13:19">
      <c r="M57" t="s">
        <v>356</v>
      </c>
      <c r="N57" s="247" t="s">
        <v>274</v>
      </c>
      <c r="O57" s="247" t="s">
        <v>274</v>
      </c>
      <c r="P57" s="247" t="s">
        <v>274</v>
      </c>
      <c r="Q57" s="247" t="s">
        <v>274</v>
      </c>
      <c r="R57" s="607" t="s">
        <v>274</v>
      </c>
      <c r="S57" s="247" t="s">
        <v>274</v>
      </c>
    </row>
    <row r="58" spans="13:19">
      <c r="M58" t="s">
        <v>357</v>
      </c>
      <c r="N58" s="247" t="s">
        <v>274</v>
      </c>
      <c r="O58" s="247" t="s">
        <v>274</v>
      </c>
      <c r="P58" s="247" t="s">
        <v>274</v>
      </c>
      <c r="Q58" s="247" t="s">
        <v>274</v>
      </c>
      <c r="R58" s="607" t="s">
        <v>274</v>
      </c>
      <c r="S58" s="247" t="s">
        <v>274</v>
      </c>
    </row>
    <row r="59" spans="13:19">
      <c r="M59" t="s">
        <v>358</v>
      </c>
      <c r="N59" s="247" t="s">
        <v>274</v>
      </c>
      <c r="O59" s="247" t="s">
        <v>274</v>
      </c>
      <c r="P59" s="247" t="s">
        <v>274</v>
      </c>
      <c r="Q59" s="247" t="s">
        <v>274</v>
      </c>
      <c r="R59" s="607" t="s">
        <v>274</v>
      </c>
      <c r="S59" s="247" t="s">
        <v>274</v>
      </c>
    </row>
    <row r="60" spans="13:19">
      <c r="M60" t="s">
        <v>359</v>
      </c>
      <c r="N60" s="247" t="s">
        <v>274</v>
      </c>
      <c r="O60" s="247" t="s">
        <v>274</v>
      </c>
      <c r="P60" s="247" t="s">
        <v>274</v>
      </c>
      <c r="Q60" s="247" t="s">
        <v>274</v>
      </c>
      <c r="R60" s="607" t="s">
        <v>274</v>
      </c>
      <c r="S60" s="247" t="s">
        <v>274</v>
      </c>
    </row>
    <row r="61" spans="13:19">
      <c r="M61" t="s">
        <v>360</v>
      </c>
      <c r="N61" s="247" t="s">
        <v>274</v>
      </c>
      <c r="O61" s="247" t="s">
        <v>274</v>
      </c>
      <c r="P61" s="247" t="s">
        <v>274</v>
      </c>
      <c r="Q61" s="247" t="s">
        <v>274</v>
      </c>
      <c r="R61" s="607" t="s">
        <v>274</v>
      </c>
      <c r="S61" s="247" t="s">
        <v>274</v>
      </c>
    </row>
    <row r="62" spans="13:19">
      <c r="M62" t="s">
        <v>361</v>
      </c>
      <c r="N62" s="247" t="s">
        <v>274</v>
      </c>
      <c r="O62" s="247" t="s">
        <v>274</v>
      </c>
      <c r="P62" s="247" t="s">
        <v>274</v>
      </c>
      <c r="Q62" s="247" t="s">
        <v>274</v>
      </c>
      <c r="R62" s="607" t="s">
        <v>274</v>
      </c>
      <c r="S62" s="247" t="s">
        <v>274</v>
      </c>
    </row>
    <row r="63" spans="13:19">
      <c r="M63" t="s">
        <v>362</v>
      </c>
      <c r="N63" s="247" t="s">
        <v>274</v>
      </c>
      <c r="O63" s="247" t="s">
        <v>274</v>
      </c>
      <c r="P63" s="247" t="s">
        <v>274</v>
      </c>
      <c r="Q63" s="247" t="s">
        <v>274</v>
      </c>
      <c r="R63" s="607" t="s">
        <v>274</v>
      </c>
      <c r="S63" s="247" t="s">
        <v>274</v>
      </c>
    </row>
    <row r="64" spans="13:19">
      <c r="M64" t="s">
        <v>363</v>
      </c>
      <c r="N64" s="247" t="s">
        <v>274</v>
      </c>
      <c r="O64" s="247" t="s">
        <v>274</v>
      </c>
      <c r="P64" s="247" t="s">
        <v>274</v>
      </c>
      <c r="Q64" s="247" t="s">
        <v>274</v>
      </c>
      <c r="R64" s="607" t="s">
        <v>274</v>
      </c>
      <c r="S64" s="247" t="s">
        <v>274</v>
      </c>
    </row>
    <row r="65" spans="2:19">
      <c r="M65" t="s">
        <v>364</v>
      </c>
      <c r="N65" s="247" t="s">
        <v>274</v>
      </c>
      <c r="O65" s="247" t="s">
        <v>274</v>
      </c>
      <c r="P65" s="247" t="s">
        <v>274</v>
      </c>
      <c r="Q65" s="247" t="s">
        <v>274</v>
      </c>
      <c r="R65" s="607" t="s">
        <v>274</v>
      </c>
      <c r="S65" s="247" t="s">
        <v>274</v>
      </c>
    </row>
    <row r="66" spans="2:19">
      <c r="M66" t="s">
        <v>365</v>
      </c>
      <c r="N66" s="247" t="s">
        <v>274</v>
      </c>
      <c r="O66" s="247" t="s">
        <v>274</v>
      </c>
      <c r="P66" s="247" t="s">
        <v>274</v>
      </c>
      <c r="Q66" s="247" t="s">
        <v>274</v>
      </c>
      <c r="R66" s="607" t="s">
        <v>274</v>
      </c>
      <c r="S66" s="247" t="s">
        <v>274</v>
      </c>
    </row>
    <row r="67" spans="2:19">
      <c r="M67" t="s">
        <v>366</v>
      </c>
      <c r="N67" s="247" t="s">
        <v>274</v>
      </c>
      <c r="O67" s="247" t="s">
        <v>274</v>
      </c>
      <c r="P67" s="247" t="s">
        <v>274</v>
      </c>
      <c r="Q67" s="247" t="s">
        <v>274</v>
      </c>
      <c r="R67" s="607" t="s">
        <v>274</v>
      </c>
      <c r="S67" s="247" t="s">
        <v>274</v>
      </c>
    </row>
    <row r="68" spans="2:19">
      <c r="M68" t="s">
        <v>367</v>
      </c>
      <c r="N68" s="247" t="s">
        <v>274</v>
      </c>
      <c r="O68" s="247" t="s">
        <v>274</v>
      </c>
      <c r="P68" s="247" t="s">
        <v>274</v>
      </c>
      <c r="Q68" s="247" t="s">
        <v>274</v>
      </c>
      <c r="R68" s="607" t="s">
        <v>274</v>
      </c>
      <c r="S68" s="247" t="s">
        <v>274</v>
      </c>
    </row>
    <row r="69" spans="2:19">
      <c r="M69" t="s">
        <v>368</v>
      </c>
      <c r="N69" s="247" t="s">
        <v>274</v>
      </c>
      <c r="O69" s="247" t="s">
        <v>274</v>
      </c>
      <c r="P69" s="247" t="s">
        <v>274</v>
      </c>
      <c r="Q69" s="247" t="s">
        <v>274</v>
      </c>
      <c r="R69" s="607" t="s">
        <v>274</v>
      </c>
      <c r="S69" s="247" t="s">
        <v>274</v>
      </c>
    </row>
    <row r="70" spans="2:19">
      <c r="M70" t="s">
        <v>369</v>
      </c>
      <c r="N70" s="247" t="s">
        <v>274</v>
      </c>
      <c r="O70" s="247" t="s">
        <v>274</v>
      </c>
      <c r="P70" s="247" t="s">
        <v>274</v>
      </c>
      <c r="Q70" s="247" t="s">
        <v>274</v>
      </c>
      <c r="R70" s="607" t="s">
        <v>274</v>
      </c>
      <c r="S70" s="247" t="s">
        <v>274</v>
      </c>
    </row>
    <row r="80" spans="2:19">
      <c r="B80" t="s">
        <v>370</v>
      </c>
      <c r="C80" s="246" t="str">
        <f>_xll.RDP.Data(B80:B85,"X_RIC_NAME","RTFEED:IDN")</f>
        <v>Paused at 08:25:38</v>
      </c>
      <c r="D80" s="246" t="str">
        <f>_xll.RDP.Data(B80:B85,"DSPLY_NAME","RTFEED:IDN")</f>
        <v>Paused at 08:25:38</v>
      </c>
      <c r="E80" s="246" t="str">
        <f>_xll.RDP.Data(B80:B85,"BID","RTFEED:IDN")</f>
        <v>Paused at 08:25:38</v>
      </c>
      <c r="F80" s="246" t="str">
        <f>_xll.RDP.Data(B80:B85,"ASK","RTFEED:IDN")</f>
        <v>Paused at 08:25:38</v>
      </c>
    </row>
    <row r="81" spans="2:6">
      <c r="B81" t="s">
        <v>371</v>
      </c>
      <c r="C81" s="247" t="s">
        <v>372</v>
      </c>
      <c r="D81" s="247" t="s">
        <v>372</v>
      </c>
      <c r="E81" s="247" t="s">
        <v>372</v>
      </c>
      <c r="F81" s="247" t="s">
        <v>372</v>
      </c>
    </row>
    <row r="82" spans="2:6">
      <c r="B82" t="s">
        <v>373</v>
      </c>
      <c r="C82" s="247" t="s">
        <v>372</v>
      </c>
      <c r="D82" s="247" t="s">
        <v>372</v>
      </c>
      <c r="E82" s="247" t="s">
        <v>372</v>
      </c>
      <c r="F82" s="247" t="s">
        <v>372</v>
      </c>
    </row>
    <row r="83" spans="2:6">
      <c r="B83" t="s">
        <v>374</v>
      </c>
      <c r="C83" s="247" t="s">
        <v>372</v>
      </c>
      <c r="D83" s="247" t="s">
        <v>372</v>
      </c>
      <c r="E83" s="247" t="s">
        <v>372</v>
      </c>
      <c r="F83" s="247" t="s">
        <v>372</v>
      </c>
    </row>
    <row r="84" spans="2:6">
      <c r="B84" t="s">
        <v>375</v>
      </c>
      <c r="C84" s="247" t="s">
        <v>372</v>
      </c>
      <c r="D84" s="247" t="s">
        <v>372</v>
      </c>
      <c r="E84" s="247" t="s">
        <v>372</v>
      </c>
      <c r="F84" s="247" t="s">
        <v>372</v>
      </c>
    </row>
    <row r="85" spans="2:6">
      <c r="B85" t="s">
        <v>376</v>
      </c>
      <c r="C85" s="247" t="s">
        <v>372</v>
      </c>
      <c r="D85" s="247" t="s">
        <v>372</v>
      </c>
      <c r="E85" s="247" t="s">
        <v>372</v>
      </c>
      <c r="F85" s="247" t="s">
        <v>372</v>
      </c>
    </row>
  </sheetData>
  <mergeCells count="1">
    <mergeCell ref="J9:K9"/>
  </mergeCells>
  <phoneticPr fontId="132" type="noConversion"/>
  <conditionalFormatting sqref="N9:W72">
    <cfRule type="containsText" dxfId="0" priority="1" operator="containsText" text="The record">
      <formula>NOT(ISERROR(SEARCH("The record",N9)))</formula>
    </cfRule>
  </conditionalFormatting>
  <pageMargins left="0.75" right="0.75" top="1" bottom="1" header="0.5" footer="0.5"/>
  <pageSetup paperSize="9" orientation="portrait" r:id="rId1"/>
  <headerFooter alignWithMargins="0">
    <oddFooter>&amp;L_x000D_&amp;1#&amp;"Calibri"&amp;10&amp;K008000 Unrestricted</oddFooter>
  </headerFooter>
  <customProperties>
    <customPr name="REFI_OFFICE_FUNCTION_DATA"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A417E-FEF3-49E9-8844-E31DB61273E3}">
  <dimension ref="A1:S72"/>
  <sheetViews>
    <sheetView zoomScaleNormal="100" workbookViewId="0">
      <pane xSplit="1" ySplit="2" topLeftCell="B3" activePane="bottomRight" state="frozen"/>
      <selection pane="bottomRight" activeCell="F30" sqref="F30"/>
      <selection pane="bottomLeft" activeCell="P17" sqref="P17:Q17"/>
      <selection pane="topRight" activeCell="P17" sqref="P17:Q17"/>
    </sheetView>
  </sheetViews>
  <sheetFormatPr defaultRowHeight="12.75"/>
  <cols>
    <col min="1" max="1" width="16.140625" bestFit="1" customWidth="1"/>
    <col min="2" max="3" width="6.28515625" bestFit="1" customWidth="1"/>
    <col min="4" max="4" width="10.5703125" bestFit="1" customWidth="1"/>
    <col min="5" max="5" width="10" customWidth="1"/>
    <col min="6" max="6" width="9.5703125" customWidth="1"/>
    <col min="7" max="7" width="12" customWidth="1"/>
    <col min="8" max="8" width="10.7109375" customWidth="1"/>
    <col min="9" max="9" width="10" customWidth="1"/>
    <col min="10" max="10" width="9.85546875" customWidth="1"/>
    <col min="11" max="11" width="9" customWidth="1"/>
    <col min="14" max="14" width="14" bestFit="1" customWidth="1"/>
    <col min="16" max="16" width="9.28515625" bestFit="1" customWidth="1"/>
  </cols>
  <sheetData>
    <row r="1" spans="1:16" ht="13.5" thickBot="1">
      <c r="A1" s="543">
        <f>+Date!K12</f>
        <v>46134</v>
      </c>
    </row>
    <row r="2" spans="1:16" ht="13.5" thickBot="1">
      <c r="A2" s="266" t="s">
        <v>0</v>
      </c>
      <c r="B2" s="267" t="s">
        <v>1</v>
      </c>
      <c r="C2" s="268" t="s">
        <v>2</v>
      </c>
      <c r="D2" s="269" t="s">
        <v>3</v>
      </c>
      <c r="E2" s="269" t="s">
        <v>4</v>
      </c>
      <c r="F2" s="269" t="s">
        <v>5</v>
      </c>
      <c r="G2" s="269" t="s">
        <v>6</v>
      </c>
      <c r="H2" s="269" t="s">
        <v>7</v>
      </c>
      <c r="I2" s="269" t="s">
        <v>8</v>
      </c>
      <c r="J2" s="269" t="s">
        <v>9</v>
      </c>
    </row>
    <row r="3" spans="1:16" ht="13.5" thickBot="1">
      <c r="A3" s="270" t="s">
        <v>10</v>
      </c>
      <c r="B3" s="271" t="s">
        <v>11</v>
      </c>
      <c r="C3" s="271" t="s">
        <v>12</v>
      </c>
      <c r="D3" s="272">
        <f>'working ZWG'!D34</f>
        <v>1.175</v>
      </c>
      <c r="E3" s="272">
        <f>'External Rates'!J20</f>
        <v>1.1163000000000001</v>
      </c>
      <c r="F3" s="272">
        <f>'External Rates'!K20</f>
        <v>1.2338</v>
      </c>
      <c r="G3" s="272">
        <f>E3</f>
        <v>1.1163000000000001</v>
      </c>
      <c r="H3" s="272">
        <f>F3</f>
        <v>1.2338</v>
      </c>
      <c r="I3" s="272">
        <f>D3*0.9975</f>
        <v>1.1720625</v>
      </c>
      <c r="J3" s="272">
        <f>D3*1.0025</f>
        <v>1.1779375000000001</v>
      </c>
    </row>
    <row r="4" spans="1:16" ht="13.5" thickBot="1">
      <c r="A4" s="270" t="s">
        <v>13</v>
      </c>
      <c r="B4" s="271" t="s">
        <v>11</v>
      </c>
      <c r="C4" s="271" t="s">
        <v>12</v>
      </c>
      <c r="D4" s="272">
        <f>D3</f>
        <v>1.175</v>
      </c>
      <c r="E4" s="272">
        <f>E3</f>
        <v>1.1163000000000001</v>
      </c>
      <c r="F4" s="272">
        <f>F3</f>
        <v>1.2338</v>
      </c>
      <c r="G4" s="272">
        <f t="shared" ref="G4:H42" si="0">E4</f>
        <v>1.1163000000000001</v>
      </c>
      <c r="H4" s="272">
        <f t="shared" si="0"/>
        <v>1.2338</v>
      </c>
      <c r="I4" s="272">
        <f t="shared" ref="I4:I42" si="1">D4*0.9975</f>
        <v>1.1720625</v>
      </c>
      <c r="J4" s="272">
        <f t="shared" ref="J4:J42" si="2">D4*1.0025</f>
        <v>1.1779375000000001</v>
      </c>
    </row>
    <row r="5" spans="1:16" ht="13.5" thickBot="1">
      <c r="A5" s="270" t="s">
        <v>10</v>
      </c>
      <c r="B5" s="271" t="s">
        <v>14</v>
      </c>
      <c r="C5" s="271" t="s">
        <v>12</v>
      </c>
      <c r="D5" s="272">
        <f>Date!D12</f>
        <v>1.3520000000000001</v>
      </c>
      <c r="E5" s="272">
        <f>'External Rates'!J19</f>
        <v>1.2844</v>
      </c>
      <c r="F5" s="272">
        <f>'External Rates'!K19</f>
        <v>1.4196</v>
      </c>
      <c r="G5" s="272">
        <f t="shared" si="0"/>
        <v>1.2844</v>
      </c>
      <c r="H5" s="272">
        <f t="shared" si="0"/>
        <v>1.4196</v>
      </c>
      <c r="I5" s="272">
        <f t="shared" si="1"/>
        <v>1.3486200000000002</v>
      </c>
      <c r="J5" s="272">
        <f t="shared" si="2"/>
        <v>1.35538</v>
      </c>
      <c r="N5" s="437"/>
      <c r="O5" s="437"/>
      <c r="P5" s="437"/>
    </row>
    <row r="6" spans="1:16" ht="13.5" thickBot="1">
      <c r="A6" s="270" t="s">
        <v>13</v>
      </c>
      <c r="B6" s="271" t="s">
        <v>14</v>
      </c>
      <c r="C6" s="271" t="s">
        <v>12</v>
      </c>
      <c r="D6" s="272">
        <f>D5</f>
        <v>1.3520000000000001</v>
      </c>
      <c r="E6" s="272">
        <f>E5</f>
        <v>1.2844</v>
      </c>
      <c r="F6" s="272">
        <f>F5</f>
        <v>1.4196</v>
      </c>
      <c r="G6" s="272">
        <f t="shared" si="0"/>
        <v>1.2844</v>
      </c>
      <c r="H6" s="272">
        <f t="shared" si="0"/>
        <v>1.4196</v>
      </c>
      <c r="I6" s="272">
        <f t="shared" si="1"/>
        <v>1.3486200000000002</v>
      </c>
      <c r="J6" s="272">
        <f t="shared" si="2"/>
        <v>1.35538</v>
      </c>
      <c r="N6" s="437"/>
      <c r="O6" s="437"/>
      <c r="P6" s="437"/>
    </row>
    <row r="7" spans="1:16" ht="13.5" thickBot="1">
      <c r="A7" s="270" t="s">
        <v>10</v>
      </c>
      <c r="B7" s="271" t="s">
        <v>15</v>
      </c>
      <c r="C7" s="271" t="s">
        <v>12</v>
      </c>
      <c r="D7" s="272">
        <f>'working ZWG'!D25</f>
        <v>7.46E-2</v>
      </c>
      <c r="E7" s="272">
        <f>'External Rates'!J14</f>
        <v>7.0900000000000005E-2</v>
      </c>
      <c r="F7" s="272">
        <f>'External Rates'!K14</f>
        <v>7.8299999999999995E-2</v>
      </c>
      <c r="G7" s="272">
        <f t="shared" si="0"/>
        <v>7.0900000000000005E-2</v>
      </c>
      <c r="H7" s="272">
        <f t="shared" si="0"/>
        <v>7.8299999999999995E-2</v>
      </c>
      <c r="I7" s="272">
        <f t="shared" si="1"/>
        <v>7.4413500000000007E-2</v>
      </c>
      <c r="J7" s="272">
        <f t="shared" si="2"/>
        <v>7.4786499999999992E-2</v>
      </c>
      <c r="N7" s="437"/>
      <c r="O7" s="437"/>
      <c r="P7" s="437"/>
    </row>
    <row r="8" spans="1:16" ht="13.5" thickBot="1">
      <c r="A8" s="270" t="s">
        <v>13</v>
      </c>
      <c r="B8" s="271" t="s">
        <v>15</v>
      </c>
      <c r="C8" s="271" t="s">
        <v>12</v>
      </c>
      <c r="D8" s="272">
        <f>D7</f>
        <v>7.46E-2</v>
      </c>
      <c r="E8" s="272">
        <f>E7</f>
        <v>7.0900000000000005E-2</v>
      </c>
      <c r="F8" s="272">
        <f>F7</f>
        <v>7.8299999999999995E-2</v>
      </c>
      <c r="G8" s="272">
        <f t="shared" si="0"/>
        <v>7.0900000000000005E-2</v>
      </c>
      <c r="H8" s="272">
        <f t="shared" si="0"/>
        <v>7.8299999999999995E-2</v>
      </c>
      <c r="I8" s="272">
        <f t="shared" si="1"/>
        <v>7.4413500000000007E-2</v>
      </c>
      <c r="J8" s="272">
        <f t="shared" si="2"/>
        <v>7.4786499999999992E-2</v>
      </c>
      <c r="K8" s="245"/>
      <c r="N8" s="437"/>
      <c r="O8" s="437"/>
      <c r="P8" s="437"/>
    </row>
    <row r="9" spans="1:16" ht="13.5" thickBot="1">
      <c r="A9" s="270" t="s">
        <v>10</v>
      </c>
      <c r="B9" s="271" t="s">
        <v>12</v>
      </c>
      <c r="C9" s="271" t="s">
        <v>16</v>
      </c>
      <c r="D9" s="272">
        <f>'working ZWG'!D30</f>
        <v>16.440550000000002</v>
      </c>
      <c r="E9" s="272">
        <f>'External Rates'!J17</f>
        <v>15.618499999999999</v>
      </c>
      <c r="F9" s="272">
        <f>'External Rates'!K17</f>
        <v>17.262599999999999</v>
      </c>
      <c r="G9" s="272">
        <f t="shared" si="0"/>
        <v>15.618499999999999</v>
      </c>
      <c r="H9" s="272">
        <f t="shared" si="0"/>
        <v>17.262599999999999</v>
      </c>
      <c r="I9" s="272">
        <f t="shared" si="1"/>
        <v>16.399448625000002</v>
      </c>
      <c r="J9" s="272">
        <f t="shared" si="2"/>
        <v>16.481651375000002</v>
      </c>
      <c r="K9" s="245"/>
      <c r="N9" s="437"/>
      <c r="O9" s="437"/>
      <c r="P9" s="437"/>
    </row>
    <row r="10" spans="1:16" ht="13.5" thickBot="1">
      <c r="A10" s="270" t="s">
        <v>13</v>
      </c>
      <c r="B10" s="271" t="s">
        <v>12</v>
      </c>
      <c r="C10" s="271" t="s">
        <v>16</v>
      </c>
      <c r="D10" s="272">
        <f>D9</f>
        <v>16.440550000000002</v>
      </c>
      <c r="E10" s="272">
        <f>E9</f>
        <v>15.618499999999999</v>
      </c>
      <c r="F10" s="272">
        <f>F9</f>
        <v>17.262599999999999</v>
      </c>
      <c r="G10" s="272">
        <f t="shared" si="0"/>
        <v>15.618499999999999</v>
      </c>
      <c r="H10" s="272">
        <f t="shared" si="0"/>
        <v>17.262599999999999</v>
      </c>
      <c r="I10" s="272">
        <f t="shared" si="1"/>
        <v>16.399448625000002</v>
      </c>
      <c r="J10" s="272">
        <f t="shared" si="2"/>
        <v>16.481651375000002</v>
      </c>
    </row>
    <row r="11" spans="1:16" ht="13.5" thickBot="1">
      <c r="A11" s="270" t="s">
        <v>10</v>
      </c>
      <c r="B11" s="271" t="s">
        <v>11</v>
      </c>
      <c r="C11" s="271" t="s">
        <v>14</v>
      </c>
      <c r="D11" s="272">
        <f>'working ZWG'!D45</f>
        <v>0.86909999999999998</v>
      </c>
      <c r="E11" s="272">
        <f>'External Rates'!P19</f>
        <v>0.82564499999999996</v>
      </c>
      <c r="F11" s="272">
        <f>'External Rates'!Q19</f>
        <v>0.91255500000000001</v>
      </c>
      <c r="G11" s="272">
        <f t="shared" si="0"/>
        <v>0.82564499999999996</v>
      </c>
      <c r="H11" s="272">
        <f t="shared" si="0"/>
        <v>0.91255500000000001</v>
      </c>
      <c r="I11" s="272">
        <f t="shared" si="1"/>
        <v>0.86692725000000004</v>
      </c>
      <c r="J11" s="272">
        <f t="shared" si="2"/>
        <v>0.87127274999999993</v>
      </c>
    </row>
    <row r="12" spans="1:16" ht="13.5" thickBot="1">
      <c r="A12" s="270" t="s">
        <v>13</v>
      </c>
      <c r="B12" s="271" t="s">
        <v>11</v>
      </c>
      <c r="C12" s="271" t="s">
        <v>14</v>
      </c>
      <c r="D12" s="272">
        <f>D11</f>
        <v>0.86909999999999998</v>
      </c>
      <c r="E12" s="272">
        <f>E11</f>
        <v>0.82564499999999996</v>
      </c>
      <c r="F12" s="272">
        <f>F11</f>
        <v>0.91255500000000001</v>
      </c>
      <c r="G12" s="272">
        <f t="shared" si="0"/>
        <v>0.82564499999999996</v>
      </c>
      <c r="H12" s="272">
        <f t="shared" si="0"/>
        <v>0.91255500000000001</v>
      </c>
      <c r="I12" s="272">
        <f t="shared" si="1"/>
        <v>0.86692725000000004</v>
      </c>
      <c r="J12" s="272">
        <f t="shared" si="2"/>
        <v>0.87127274999999993</v>
      </c>
    </row>
    <row r="13" spans="1:16" ht="13.5" thickBot="1">
      <c r="A13" s="270" t="s">
        <v>10</v>
      </c>
      <c r="B13" s="271" t="s">
        <v>11</v>
      </c>
      <c r="C13" s="271" t="s">
        <v>15</v>
      </c>
      <c r="D13" s="272">
        <f>'working ZWG'!D46</f>
        <v>15.75067</v>
      </c>
      <c r="E13" s="272">
        <f>'External Rates'!P14</f>
        <v>14.963136499999999</v>
      </c>
      <c r="F13" s="272">
        <f>'External Rates'!Q14</f>
        <v>16.538203500000002</v>
      </c>
      <c r="G13" s="272">
        <f t="shared" si="0"/>
        <v>14.963136499999999</v>
      </c>
      <c r="H13" s="272">
        <f t="shared" si="0"/>
        <v>16.538203500000002</v>
      </c>
      <c r="I13" s="272">
        <f t="shared" si="1"/>
        <v>15.711293325</v>
      </c>
      <c r="J13" s="272">
        <f t="shared" si="2"/>
        <v>15.790046674999999</v>
      </c>
    </row>
    <row r="14" spans="1:16" ht="13.5" thickBot="1">
      <c r="A14" s="270" t="s">
        <v>13</v>
      </c>
      <c r="B14" s="271" t="s">
        <v>11</v>
      </c>
      <c r="C14" s="271" t="s">
        <v>15</v>
      </c>
      <c r="D14" s="272">
        <f>D13</f>
        <v>15.75067</v>
      </c>
      <c r="E14" s="272">
        <f>E13</f>
        <v>14.963136499999999</v>
      </c>
      <c r="F14" s="272">
        <f>F13</f>
        <v>16.538203500000002</v>
      </c>
      <c r="G14" s="272">
        <f t="shared" si="0"/>
        <v>14.963136499999999</v>
      </c>
      <c r="H14" s="272">
        <f t="shared" si="0"/>
        <v>16.538203500000002</v>
      </c>
      <c r="I14" s="272">
        <f t="shared" si="1"/>
        <v>15.711293325</v>
      </c>
      <c r="J14" s="272">
        <f t="shared" si="2"/>
        <v>15.790046674999999</v>
      </c>
    </row>
    <row r="15" spans="1:16" ht="13.5" thickBot="1">
      <c r="A15" s="270" t="s">
        <v>10</v>
      </c>
      <c r="B15" s="271" t="s">
        <v>11</v>
      </c>
      <c r="C15" s="271" t="s">
        <v>16</v>
      </c>
      <c r="D15" s="272">
        <f>'working ZWG'!D47</f>
        <v>19.317599999999999</v>
      </c>
      <c r="E15" s="272">
        <f>'External Rates'!P17</f>
        <v>18.351719999999997</v>
      </c>
      <c r="F15" s="272">
        <f>'External Rates'!Q17</f>
        <v>20.283480000000001</v>
      </c>
      <c r="G15" s="272">
        <f t="shared" si="0"/>
        <v>18.351719999999997</v>
      </c>
      <c r="H15" s="272">
        <f t="shared" si="0"/>
        <v>20.283480000000001</v>
      </c>
      <c r="I15" s="272">
        <f t="shared" si="1"/>
        <v>19.269306</v>
      </c>
      <c r="J15" s="272">
        <f t="shared" si="2"/>
        <v>19.365893999999997</v>
      </c>
    </row>
    <row r="16" spans="1:16" ht="13.5" thickBot="1">
      <c r="A16" s="270" t="s">
        <v>13</v>
      </c>
      <c r="B16" s="271" t="s">
        <v>11</v>
      </c>
      <c r="C16" s="271" t="s">
        <v>16</v>
      </c>
      <c r="D16" s="272">
        <f>D15</f>
        <v>19.317599999999999</v>
      </c>
      <c r="E16" s="272">
        <f>E15</f>
        <v>18.351719999999997</v>
      </c>
      <c r="F16" s="272">
        <f>F15</f>
        <v>20.283480000000001</v>
      </c>
      <c r="G16" s="272">
        <f t="shared" si="0"/>
        <v>18.351719999999997</v>
      </c>
      <c r="H16" s="272">
        <f t="shared" si="0"/>
        <v>20.283480000000001</v>
      </c>
      <c r="I16" s="272">
        <f t="shared" si="1"/>
        <v>19.269306</v>
      </c>
      <c r="J16" s="272">
        <f t="shared" si="2"/>
        <v>19.365893999999997</v>
      </c>
    </row>
    <row r="17" spans="1:19" ht="13.5" thickBot="1">
      <c r="A17" s="270" t="s">
        <v>10</v>
      </c>
      <c r="B17" s="271" t="s">
        <v>14</v>
      </c>
      <c r="C17" s="271" t="s">
        <v>15</v>
      </c>
      <c r="D17" s="272">
        <f>'working ZWG'!D48</f>
        <v>18.123324</v>
      </c>
      <c r="E17" s="272">
        <f>'External Rates'!M14</f>
        <v>17.217157799999999</v>
      </c>
      <c r="F17" s="272">
        <f>'External Rates'!N14</f>
        <v>19.029490200000001</v>
      </c>
      <c r="G17" s="272">
        <f t="shared" si="0"/>
        <v>17.217157799999999</v>
      </c>
      <c r="H17" s="272">
        <f t="shared" si="0"/>
        <v>19.029490200000001</v>
      </c>
      <c r="I17" s="272">
        <f>D17*0.9975</f>
        <v>18.078015690000001</v>
      </c>
      <c r="J17" s="272">
        <f t="shared" si="2"/>
        <v>18.16863231</v>
      </c>
    </row>
    <row r="18" spans="1:19" ht="13.5" thickBot="1">
      <c r="A18" s="270" t="s">
        <v>13</v>
      </c>
      <c r="B18" s="271" t="s">
        <v>14</v>
      </c>
      <c r="C18" s="271" t="s">
        <v>15</v>
      </c>
      <c r="D18" s="272">
        <f>D17</f>
        <v>18.123324</v>
      </c>
      <c r="E18" s="272">
        <f>E17</f>
        <v>17.217157799999999</v>
      </c>
      <c r="F18" s="272">
        <f>F17</f>
        <v>19.029490200000001</v>
      </c>
      <c r="G18" s="272">
        <f t="shared" si="0"/>
        <v>17.217157799999999</v>
      </c>
      <c r="H18" s="272">
        <f t="shared" si="0"/>
        <v>19.029490200000001</v>
      </c>
      <c r="I18" s="272">
        <f t="shared" si="1"/>
        <v>18.078015690000001</v>
      </c>
      <c r="J18" s="272">
        <f t="shared" si="2"/>
        <v>18.16863231</v>
      </c>
    </row>
    <row r="19" spans="1:19" ht="13.5" thickBot="1">
      <c r="A19" s="270" t="s">
        <v>10</v>
      </c>
      <c r="B19" s="271" t="s">
        <v>14</v>
      </c>
      <c r="C19" s="271" t="s">
        <v>16</v>
      </c>
      <c r="D19" s="272">
        <f>'working ZWG'!D49</f>
        <v>22.227599999999999</v>
      </c>
      <c r="E19" s="272">
        <f>'External Rates'!M17</f>
        <v>21.116219999999998</v>
      </c>
      <c r="F19" s="272">
        <f>'External Rates'!N17</f>
        <v>23.338979999999999</v>
      </c>
      <c r="G19" s="272">
        <f t="shared" si="0"/>
        <v>21.116219999999998</v>
      </c>
      <c r="H19" s="272">
        <f t="shared" si="0"/>
        <v>23.338979999999999</v>
      </c>
      <c r="I19" s="272">
        <f t="shared" si="1"/>
        <v>22.172031</v>
      </c>
      <c r="J19" s="272">
        <f t="shared" si="2"/>
        <v>22.283168999999997</v>
      </c>
    </row>
    <row r="20" spans="1:19" ht="13.5" thickBot="1">
      <c r="A20" s="270" t="s">
        <v>13</v>
      </c>
      <c r="B20" s="271" t="s">
        <v>14</v>
      </c>
      <c r="C20" s="271" t="s">
        <v>16</v>
      </c>
      <c r="D20" s="272">
        <f>D19</f>
        <v>22.227599999999999</v>
      </c>
      <c r="E20" s="272">
        <f>E19</f>
        <v>21.116219999999998</v>
      </c>
      <c r="F20" s="272">
        <f>F19</f>
        <v>23.338979999999999</v>
      </c>
      <c r="G20" s="272">
        <f t="shared" si="0"/>
        <v>21.116219999999998</v>
      </c>
      <c r="H20" s="272">
        <f t="shared" si="0"/>
        <v>23.338979999999999</v>
      </c>
      <c r="I20" s="272">
        <f t="shared" si="1"/>
        <v>22.172031</v>
      </c>
      <c r="J20" s="272">
        <f t="shared" si="2"/>
        <v>22.283168999999997</v>
      </c>
    </row>
    <row r="21" spans="1:19" ht="13.5" thickBot="1">
      <c r="A21" s="270" t="s">
        <v>10</v>
      </c>
      <c r="B21" s="271" t="s">
        <v>15</v>
      </c>
      <c r="C21" s="271" t="s">
        <v>16</v>
      </c>
      <c r="D21" s="272">
        <f>'working ZWG'!D50</f>
        <v>1.2264999999999999</v>
      </c>
      <c r="E21" s="272">
        <f>D21*(1-0.05)</f>
        <v>1.1651749999999998</v>
      </c>
      <c r="F21" s="272">
        <f>D21*(1+0.05)</f>
        <v>1.287825</v>
      </c>
      <c r="G21" s="272">
        <f t="shared" si="0"/>
        <v>1.1651749999999998</v>
      </c>
      <c r="H21" s="272">
        <f t="shared" si="0"/>
        <v>1.287825</v>
      </c>
      <c r="I21" s="272">
        <f t="shared" si="1"/>
        <v>1.2234337500000001</v>
      </c>
      <c r="J21" s="272">
        <f t="shared" si="2"/>
        <v>1.2295662499999997</v>
      </c>
    </row>
    <row r="22" spans="1:19" ht="13.5" thickBot="1">
      <c r="A22" s="270" t="s">
        <v>13</v>
      </c>
      <c r="B22" s="271" t="s">
        <v>15</v>
      </c>
      <c r="C22" s="271" t="s">
        <v>16</v>
      </c>
      <c r="D22" s="272">
        <f>D21</f>
        <v>1.2264999999999999</v>
      </c>
      <c r="E22" s="272">
        <f>E21</f>
        <v>1.1651749999999998</v>
      </c>
      <c r="F22" s="272">
        <f>F21</f>
        <v>1.287825</v>
      </c>
      <c r="G22" s="272">
        <f t="shared" si="0"/>
        <v>1.1651749999999998</v>
      </c>
      <c r="H22" s="272">
        <f t="shared" si="0"/>
        <v>1.287825</v>
      </c>
      <c r="I22" s="272">
        <f t="shared" si="1"/>
        <v>1.2234337500000001</v>
      </c>
      <c r="J22" s="272">
        <f t="shared" si="2"/>
        <v>1.2295662499999997</v>
      </c>
    </row>
    <row r="23" spans="1:19" ht="13.5" thickBot="1">
      <c r="A23" s="270" t="s">
        <v>10</v>
      </c>
      <c r="B23" s="271" t="s">
        <v>17</v>
      </c>
      <c r="C23" s="271" t="s">
        <v>12</v>
      </c>
      <c r="D23" s="272">
        <f>'working ZWG'!D24</f>
        <v>0.71679999999999999</v>
      </c>
      <c r="E23" s="272">
        <f>'External Rates'!J13</f>
        <v>0.68100000000000005</v>
      </c>
      <c r="F23" s="272">
        <f>'External Rates'!K13</f>
        <v>0.75260000000000005</v>
      </c>
      <c r="G23" s="272">
        <f t="shared" si="0"/>
        <v>0.68100000000000005</v>
      </c>
      <c r="H23" s="272">
        <f t="shared" si="0"/>
        <v>0.75260000000000005</v>
      </c>
      <c r="I23" s="272">
        <f t="shared" si="1"/>
        <v>0.71500799999999998</v>
      </c>
      <c r="J23" s="272">
        <f t="shared" si="2"/>
        <v>0.71859200000000001</v>
      </c>
    </row>
    <row r="24" spans="1:19" ht="13.5" thickBot="1">
      <c r="A24" s="270" t="s">
        <v>13</v>
      </c>
      <c r="B24" s="271" t="s">
        <v>17</v>
      </c>
      <c r="C24" s="271" t="s">
        <v>12</v>
      </c>
      <c r="D24" s="272">
        <f>D23</f>
        <v>0.71679999999999999</v>
      </c>
      <c r="E24" s="272">
        <f>E23</f>
        <v>0.68100000000000005</v>
      </c>
      <c r="F24" s="272">
        <f>F23</f>
        <v>0.75260000000000005</v>
      </c>
      <c r="G24" s="272">
        <f t="shared" si="0"/>
        <v>0.68100000000000005</v>
      </c>
      <c r="H24" s="272">
        <f t="shared" si="0"/>
        <v>0.75260000000000005</v>
      </c>
      <c r="I24" s="272">
        <f t="shared" si="1"/>
        <v>0.71500799999999998</v>
      </c>
      <c r="J24" s="272">
        <f t="shared" si="2"/>
        <v>0.71859200000000001</v>
      </c>
      <c r="R24" s="431"/>
      <c r="S24" s="431"/>
    </row>
    <row r="25" spans="1:19" ht="13.5" thickBot="1">
      <c r="A25" s="270" t="s">
        <v>10</v>
      </c>
      <c r="B25" s="271" t="s">
        <v>12</v>
      </c>
      <c r="C25" s="271" t="s">
        <v>18</v>
      </c>
      <c r="D25" s="272">
        <f>'working ZWG'!D26</f>
        <v>1.36575</v>
      </c>
      <c r="E25" s="272">
        <f>'External Rates'!J15</f>
        <v>1.2975000000000001</v>
      </c>
      <c r="F25" s="272">
        <f>'External Rates'!K15</f>
        <v>1.4339999999999999</v>
      </c>
      <c r="G25" s="272">
        <f t="shared" si="0"/>
        <v>1.2975000000000001</v>
      </c>
      <c r="H25" s="272">
        <f t="shared" si="0"/>
        <v>1.4339999999999999</v>
      </c>
      <c r="I25" s="272">
        <f t="shared" si="1"/>
        <v>1.3623356250000001</v>
      </c>
      <c r="J25" s="272">
        <f t="shared" si="2"/>
        <v>1.369164375</v>
      </c>
    </row>
    <row r="26" spans="1:19" ht="13.5" thickBot="1">
      <c r="A26" s="270" t="s">
        <v>13</v>
      </c>
      <c r="B26" s="271" t="s">
        <v>12</v>
      </c>
      <c r="C26" s="271" t="s">
        <v>18</v>
      </c>
      <c r="D26" s="272">
        <f>D25</f>
        <v>1.36575</v>
      </c>
      <c r="E26" s="272">
        <f>E25</f>
        <v>1.2975000000000001</v>
      </c>
      <c r="F26" s="272">
        <f>F25</f>
        <v>1.4339999999999999</v>
      </c>
      <c r="G26" s="272">
        <f t="shared" si="0"/>
        <v>1.2975000000000001</v>
      </c>
      <c r="H26" s="272">
        <f t="shared" si="0"/>
        <v>1.4339999999999999</v>
      </c>
      <c r="I26" s="272">
        <f t="shared" si="1"/>
        <v>1.3623356250000001</v>
      </c>
      <c r="J26" s="272">
        <f t="shared" si="2"/>
        <v>1.369164375</v>
      </c>
    </row>
    <row r="27" spans="1:19" ht="13.5" thickBot="1">
      <c r="A27" s="270" t="s">
        <v>10</v>
      </c>
      <c r="B27" s="271" t="s">
        <v>12</v>
      </c>
      <c r="C27" s="271" t="s">
        <v>19</v>
      </c>
      <c r="D27" s="272">
        <f>'working ZWG'!D32</f>
        <v>0.77985000000000004</v>
      </c>
      <c r="E27" s="272">
        <f>'External Rates'!J18</f>
        <v>0.7409</v>
      </c>
      <c r="F27" s="272">
        <f>'External Rates'!K18</f>
        <v>0.81879999999999997</v>
      </c>
      <c r="G27" s="272">
        <f t="shared" si="0"/>
        <v>0.7409</v>
      </c>
      <c r="H27" s="272">
        <f t="shared" si="0"/>
        <v>0.81879999999999997</v>
      </c>
      <c r="I27" s="272">
        <f t="shared" si="1"/>
        <v>0.77790037500000009</v>
      </c>
      <c r="J27" s="272">
        <f t="shared" si="2"/>
        <v>0.781799625</v>
      </c>
    </row>
    <row r="28" spans="1:19" ht="13.5" thickBot="1">
      <c r="A28" s="270" t="s">
        <v>13</v>
      </c>
      <c r="B28" s="271" t="s">
        <v>12</v>
      </c>
      <c r="C28" s="271" t="s">
        <v>19</v>
      </c>
      <c r="D28" s="272">
        <f>D27</f>
        <v>0.77985000000000004</v>
      </c>
      <c r="E28" s="272">
        <f>E27</f>
        <v>0.7409</v>
      </c>
      <c r="F28" s="272">
        <f>F27</f>
        <v>0.81879999999999997</v>
      </c>
      <c r="G28" s="272">
        <f>E28</f>
        <v>0.7409</v>
      </c>
      <c r="H28" s="272">
        <f t="shared" si="0"/>
        <v>0.81879999999999997</v>
      </c>
      <c r="I28" s="272">
        <f t="shared" si="1"/>
        <v>0.77790037500000009</v>
      </c>
      <c r="J28" s="272">
        <f t="shared" si="2"/>
        <v>0.781799625</v>
      </c>
    </row>
    <row r="29" spans="1:19" ht="13.5" thickBot="1">
      <c r="A29" s="270" t="s">
        <v>10</v>
      </c>
      <c r="B29" s="271" t="s">
        <v>12</v>
      </c>
      <c r="C29" s="271" t="s">
        <v>20</v>
      </c>
      <c r="D29" s="272">
        <f>'working ZWG'!D41</f>
        <v>6.8223000000000003</v>
      </c>
      <c r="E29" s="272">
        <f>1/'Revaluation Rates'!H43</f>
        <v>6.481185</v>
      </c>
      <c r="F29" s="272">
        <f>1/'Revaluation Rates'!G43</f>
        <v>7.1634150000000005</v>
      </c>
      <c r="G29" s="272">
        <f>E29</f>
        <v>6.481185</v>
      </c>
      <c r="H29" s="272">
        <f t="shared" si="0"/>
        <v>7.1634150000000005</v>
      </c>
      <c r="I29" s="272">
        <f t="shared" si="1"/>
        <v>6.8052442500000003</v>
      </c>
      <c r="J29" s="272">
        <f t="shared" si="2"/>
        <v>6.8393557500000002</v>
      </c>
    </row>
    <row r="30" spans="1:19" ht="13.5" thickBot="1">
      <c r="A30" s="270" t="s">
        <v>13</v>
      </c>
      <c r="B30" s="271" t="s">
        <v>12</v>
      </c>
      <c r="C30" s="271" t="s">
        <v>20</v>
      </c>
      <c r="D30" s="272">
        <f>D29</f>
        <v>6.8223000000000003</v>
      </c>
      <c r="E30" s="272">
        <f>E29</f>
        <v>6.481185</v>
      </c>
      <c r="F30" s="272">
        <f>F29</f>
        <v>7.1634150000000005</v>
      </c>
      <c r="G30" s="272">
        <f>E30</f>
        <v>6.481185</v>
      </c>
      <c r="H30" s="272">
        <f t="shared" si="0"/>
        <v>7.1634150000000005</v>
      </c>
      <c r="I30" s="272">
        <f t="shared" si="1"/>
        <v>6.8052442500000003</v>
      </c>
      <c r="J30" s="272">
        <f t="shared" si="2"/>
        <v>6.8393557500000002</v>
      </c>
    </row>
    <row r="31" spans="1:19" ht="13.5" thickBot="1">
      <c r="A31" s="270" t="s">
        <v>10</v>
      </c>
      <c r="B31" s="271" t="s">
        <v>12</v>
      </c>
      <c r="C31" s="271" t="s">
        <v>21</v>
      </c>
      <c r="D31" s="272">
        <f>'working ZWG'!D42</f>
        <v>93.83</v>
      </c>
      <c r="E31" s="272">
        <f>1/'Revaluation Rates'!H44</f>
        <v>89.138499999999993</v>
      </c>
      <c r="F31" s="272">
        <f>1/'Revaluation Rates'!G44</f>
        <v>98.521500000000003</v>
      </c>
      <c r="G31" s="272">
        <f t="shared" si="0"/>
        <v>89.138499999999993</v>
      </c>
      <c r="H31" s="272">
        <f t="shared" si="0"/>
        <v>98.521500000000003</v>
      </c>
      <c r="I31" s="272">
        <f t="shared" si="1"/>
        <v>93.595425000000006</v>
      </c>
      <c r="J31" s="272">
        <f t="shared" si="2"/>
        <v>94.064574999999991</v>
      </c>
    </row>
    <row r="32" spans="1:19" ht="13.5" thickBot="1">
      <c r="A32" s="270" t="s">
        <v>13</v>
      </c>
      <c r="B32" s="271" t="s">
        <v>12</v>
      </c>
      <c r="C32" s="271" t="s">
        <v>21</v>
      </c>
      <c r="D32" s="272">
        <f>D31</f>
        <v>93.83</v>
      </c>
      <c r="E32" s="272">
        <f>E31</f>
        <v>89.138499999999993</v>
      </c>
      <c r="F32" s="272">
        <f>F31</f>
        <v>98.521500000000003</v>
      </c>
      <c r="G32" s="272">
        <f t="shared" si="0"/>
        <v>89.138499999999993</v>
      </c>
      <c r="H32" s="272">
        <f t="shared" si="0"/>
        <v>98.521500000000003</v>
      </c>
      <c r="I32" s="272">
        <f t="shared" si="1"/>
        <v>93.595425000000006</v>
      </c>
      <c r="J32" s="272">
        <f t="shared" si="2"/>
        <v>94.064574999999991</v>
      </c>
    </row>
    <row r="33" spans="1:14" ht="13.5" thickBot="1">
      <c r="A33" s="270" t="s">
        <v>10</v>
      </c>
      <c r="B33" s="271" t="s">
        <v>12</v>
      </c>
      <c r="C33" s="271" t="s">
        <v>22</v>
      </c>
      <c r="D33" s="272">
        <f>'working ZWG'!D28</f>
        <v>159.22499999999999</v>
      </c>
      <c r="E33" s="272">
        <f>'External Rates'!J16</f>
        <v>151.26</v>
      </c>
      <c r="F33" s="272">
        <f>'External Rates'!K16</f>
        <v>167.19</v>
      </c>
      <c r="G33" s="272">
        <f t="shared" si="0"/>
        <v>151.26</v>
      </c>
      <c r="H33" s="272">
        <f t="shared" si="0"/>
        <v>167.19</v>
      </c>
      <c r="I33" s="272">
        <f t="shared" si="1"/>
        <v>158.82693750000001</v>
      </c>
      <c r="J33" s="272">
        <f t="shared" si="2"/>
        <v>159.62306249999997</v>
      </c>
    </row>
    <row r="34" spans="1:14" ht="13.5" thickBot="1">
      <c r="A34" s="270" t="s">
        <v>13</v>
      </c>
      <c r="B34" s="271" t="s">
        <v>12</v>
      </c>
      <c r="C34" s="271" t="s">
        <v>22</v>
      </c>
      <c r="D34" s="272">
        <f>D33</f>
        <v>159.22499999999999</v>
      </c>
      <c r="E34" s="272">
        <f>E33</f>
        <v>151.26</v>
      </c>
      <c r="F34" s="272">
        <f>F33</f>
        <v>167.19</v>
      </c>
      <c r="G34" s="272">
        <f t="shared" si="0"/>
        <v>151.26</v>
      </c>
      <c r="H34" s="272">
        <f t="shared" si="0"/>
        <v>167.19</v>
      </c>
      <c r="I34" s="272">
        <f t="shared" si="1"/>
        <v>158.82693750000001</v>
      </c>
      <c r="J34" s="272">
        <f t="shared" si="2"/>
        <v>159.62306249999997</v>
      </c>
    </row>
    <row r="35" spans="1:14" ht="13.5" thickBot="1">
      <c r="A35" s="270" t="s">
        <v>10</v>
      </c>
      <c r="B35" s="271" t="s">
        <v>12</v>
      </c>
      <c r="C35" s="271" t="s">
        <v>23</v>
      </c>
      <c r="D35" s="272">
        <f>'working ZWG'!D35</f>
        <v>129.05000000000001</v>
      </c>
      <c r="E35" s="272">
        <f>1/'Revaluation Rates'!H37</f>
        <v>121.95225000000002</v>
      </c>
      <c r="F35" s="272">
        <f>1/'Revaluation Rates'!G37</f>
        <v>136.14775</v>
      </c>
      <c r="G35" s="272">
        <f t="shared" si="0"/>
        <v>121.95225000000002</v>
      </c>
      <c r="H35" s="272">
        <f t="shared" si="0"/>
        <v>136.14775</v>
      </c>
      <c r="I35" s="272">
        <f t="shared" si="1"/>
        <v>128.72737500000002</v>
      </c>
      <c r="J35" s="272">
        <f t="shared" si="2"/>
        <v>129.372625</v>
      </c>
    </row>
    <row r="36" spans="1:14" ht="13.5" thickBot="1">
      <c r="A36" s="270" t="s">
        <v>13</v>
      </c>
      <c r="B36" s="271" t="s">
        <v>12</v>
      </c>
      <c r="C36" s="271" t="s">
        <v>23</v>
      </c>
      <c r="D36" s="272">
        <f>D35</f>
        <v>129.05000000000001</v>
      </c>
      <c r="E36" s="272">
        <f>E35</f>
        <v>121.95225000000002</v>
      </c>
      <c r="F36" s="272">
        <f>F35</f>
        <v>136.14775</v>
      </c>
      <c r="G36" s="272">
        <f t="shared" si="0"/>
        <v>121.95225000000002</v>
      </c>
      <c r="H36" s="272">
        <f t="shared" si="0"/>
        <v>136.14775</v>
      </c>
      <c r="I36" s="272">
        <f t="shared" si="1"/>
        <v>128.72737500000002</v>
      </c>
      <c r="J36" s="272">
        <f t="shared" si="2"/>
        <v>129.372625</v>
      </c>
    </row>
    <row r="37" spans="1:14" ht="13.5" thickBot="1">
      <c r="A37" s="270" t="s">
        <v>10</v>
      </c>
      <c r="B37" s="271" t="s">
        <v>12</v>
      </c>
      <c r="C37" s="271" t="s">
        <v>24</v>
      </c>
      <c r="D37" s="272">
        <f>'working ZWG'!D37</f>
        <v>1733.67</v>
      </c>
      <c r="E37" s="272">
        <f>1/'Revaluation Rates'!H39</f>
        <v>1638.3181500000001</v>
      </c>
      <c r="F37" s="272">
        <f>1/'Revaluation Rates'!G39</f>
        <v>1829.0218499999996</v>
      </c>
      <c r="G37" s="272">
        <f t="shared" si="0"/>
        <v>1638.3181500000001</v>
      </c>
      <c r="H37" s="272">
        <f t="shared" si="0"/>
        <v>1829.0218499999996</v>
      </c>
      <c r="I37" s="272">
        <f t="shared" si="1"/>
        <v>1729.3358250000001</v>
      </c>
      <c r="J37" s="272">
        <f t="shared" si="2"/>
        <v>1738.004175</v>
      </c>
    </row>
    <row r="38" spans="1:14" ht="13.5" thickBot="1">
      <c r="A38" s="270" t="s">
        <v>13</v>
      </c>
      <c r="B38" s="271" t="s">
        <v>12</v>
      </c>
      <c r="C38" s="271" t="s">
        <v>24</v>
      </c>
      <c r="D38" s="272">
        <f>D37</f>
        <v>1733.67</v>
      </c>
      <c r="E38" s="272">
        <f>E37</f>
        <v>1638.3181500000001</v>
      </c>
      <c r="F38" s="272">
        <f>F37</f>
        <v>1829.0218499999996</v>
      </c>
      <c r="G38" s="272">
        <f t="shared" si="0"/>
        <v>1638.3181500000001</v>
      </c>
      <c r="H38" s="272">
        <f t="shared" si="0"/>
        <v>1829.0218499999996</v>
      </c>
      <c r="I38" s="272">
        <f t="shared" si="1"/>
        <v>1729.3358250000001</v>
      </c>
      <c r="J38" s="272">
        <f t="shared" si="2"/>
        <v>1738.004175</v>
      </c>
    </row>
    <row r="39" spans="1:14" ht="13.5" thickBot="1">
      <c r="A39" s="270" t="s">
        <v>10</v>
      </c>
      <c r="B39" s="271" t="s">
        <v>12</v>
      </c>
      <c r="C39" s="271" t="s">
        <v>25</v>
      </c>
      <c r="D39" s="272">
        <f>'working ZWG'!D31</f>
        <v>9.1606000000000005</v>
      </c>
      <c r="E39" s="272">
        <f>1/'Revaluation Rates'!H36</f>
        <v>8.6567670000000003</v>
      </c>
      <c r="F39" s="272">
        <f>1/'Revaluation Rates'!G36</f>
        <v>9.6186300000000013</v>
      </c>
      <c r="G39" s="272">
        <f t="shared" si="0"/>
        <v>8.6567670000000003</v>
      </c>
      <c r="H39" s="272">
        <f t="shared" si="0"/>
        <v>9.6186300000000013</v>
      </c>
      <c r="I39" s="272">
        <f t="shared" si="1"/>
        <v>9.1376985000000008</v>
      </c>
      <c r="J39" s="272">
        <f t="shared" si="2"/>
        <v>9.1835015000000002</v>
      </c>
    </row>
    <row r="40" spans="1:14" ht="13.5" thickBot="1">
      <c r="A40" s="270" t="s">
        <v>13</v>
      </c>
      <c r="B40" s="271" t="s">
        <v>12</v>
      </c>
      <c r="C40" s="271" t="s">
        <v>25</v>
      </c>
      <c r="D40" s="272">
        <f>D39</f>
        <v>9.1606000000000005</v>
      </c>
      <c r="E40" s="272">
        <f>E39</f>
        <v>8.6567670000000003</v>
      </c>
      <c r="F40" s="272">
        <f>F39</f>
        <v>9.6186300000000013</v>
      </c>
      <c r="G40" s="272">
        <f t="shared" si="0"/>
        <v>8.6567670000000003</v>
      </c>
      <c r="H40" s="272">
        <f t="shared" si="0"/>
        <v>9.6186300000000013</v>
      </c>
      <c r="I40" s="272">
        <f t="shared" si="1"/>
        <v>9.1376985000000008</v>
      </c>
      <c r="J40" s="272">
        <f t="shared" si="2"/>
        <v>9.1835015000000002</v>
      </c>
    </row>
    <row r="41" spans="1:14" ht="13.5" thickBot="1">
      <c r="A41" s="270" t="s">
        <v>10</v>
      </c>
      <c r="B41" s="271" t="s">
        <v>12</v>
      </c>
      <c r="C41" s="271" t="s">
        <v>26</v>
      </c>
      <c r="D41" s="272">
        <f>'working ZWG'!D40</f>
        <v>19.148499999999999</v>
      </c>
      <c r="E41" s="272">
        <f>1/'Revaluation Rates'!H42</f>
        <v>18.095332499999998</v>
      </c>
      <c r="F41" s="272">
        <f>1/'Revaluation Rates'!G42</f>
        <v>20.201667499999996</v>
      </c>
      <c r="G41" s="272">
        <f t="shared" si="0"/>
        <v>18.095332499999998</v>
      </c>
      <c r="H41" s="272">
        <f t="shared" si="0"/>
        <v>20.201667499999996</v>
      </c>
      <c r="I41" s="272">
        <f t="shared" si="1"/>
        <v>19.100628749999998</v>
      </c>
      <c r="J41" s="272">
        <f t="shared" si="2"/>
        <v>19.196371249999999</v>
      </c>
    </row>
    <row r="42" spans="1:14" ht="13.5" thickBot="1">
      <c r="A42" s="270" t="s">
        <v>13</v>
      </c>
      <c r="B42" s="271" t="s">
        <v>12</v>
      </c>
      <c r="C42" s="271" t="s">
        <v>26</v>
      </c>
      <c r="D42" s="272">
        <f>D41</f>
        <v>19.148499999999999</v>
      </c>
      <c r="E42" s="272">
        <f>E41</f>
        <v>18.095332499999998</v>
      </c>
      <c r="F42" s="353">
        <f>F41</f>
        <v>20.201667499999996</v>
      </c>
      <c r="G42" s="353">
        <f t="shared" si="0"/>
        <v>18.095332499999998</v>
      </c>
      <c r="H42" s="353">
        <f t="shared" si="0"/>
        <v>20.201667499999996</v>
      </c>
      <c r="I42" s="272">
        <f t="shared" si="1"/>
        <v>19.100628749999998</v>
      </c>
      <c r="J42" s="272">
        <f t="shared" si="2"/>
        <v>19.196371249999999</v>
      </c>
    </row>
    <row r="43" spans="1:14" s="366" customFormat="1" ht="13.5" customHeight="1" thickBot="1">
      <c r="A43" s="364" t="s">
        <v>10</v>
      </c>
      <c r="B43" s="271" t="s">
        <v>12</v>
      </c>
      <c r="C43" s="271" t="s">
        <v>28</v>
      </c>
      <c r="D43" s="365">
        <f>'working ZWG'!D43</f>
        <v>25.249700000000001</v>
      </c>
      <c r="E43" s="365">
        <f>'Rates input '!E28</f>
        <v>23.987214999999999</v>
      </c>
      <c r="F43" s="365">
        <f>'Rates input '!F28</f>
        <v>26.512185000000002</v>
      </c>
      <c r="G43" s="365">
        <f t="shared" ref="G43:I49" si="3">E43</f>
        <v>23.987214999999999</v>
      </c>
      <c r="H43" s="365">
        <f t="shared" si="3"/>
        <v>26.512185000000002</v>
      </c>
      <c r="I43" s="365">
        <f t="shared" si="3"/>
        <v>23.987214999999999</v>
      </c>
      <c r="J43" s="365">
        <f t="shared" ref="J43:J49" si="4">F43</f>
        <v>26.512185000000002</v>
      </c>
    </row>
    <row r="44" spans="1:14" s="366" customFormat="1" ht="13.5" customHeight="1" thickBot="1">
      <c r="A44" s="367" t="s">
        <v>13</v>
      </c>
      <c r="B44" s="271" t="s">
        <v>12</v>
      </c>
      <c r="C44" s="271" t="s">
        <v>28</v>
      </c>
      <c r="D44" s="365">
        <f>D43</f>
        <v>25.249700000000001</v>
      </c>
      <c r="E44" s="365">
        <f>E43</f>
        <v>23.987214999999999</v>
      </c>
      <c r="F44" s="368">
        <f>F43</f>
        <v>26.512185000000002</v>
      </c>
      <c r="G44" s="368">
        <f t="shared" si="3"/>
        <v>23.987214999999999</v>
      </c>
      <c r="H44" s="368">
        <f t="shared" si="3"/>
        <v>26.512185000000002</v>
      </c>
      <c r="I44" s="365">
        <f t="shared" si="3"/>
        <v>23.987214999999999</v>
      </c>
      <c r="J44" s="365">
        <f t="shared" si="4"/>
        <v>26.512185000000002</v>
      </c>
    </row>
    <row r="45" spans="1:14" s="366" customFormat="1" ht="13.5" thickBot="1">
      <c r="A45" s="367" t="s">
        <v>10</v>
      </c>
      <c r="B45" s="271" t="s">
        <v>11</v>
      </c>
      <c r="C45" s="271" t="s">
        <v>28</v>
      </c>
      <c r="D45" s="365">
        <f>'working ZWG'!H9</f>
        <v>29.668397500000001</v>
      </c>
      <c r="E45" s="365">
        <f>D45*(1-0.025)</f>
        <v>28.9266875625</v>
      </c>
      <c r="F45" s="365">
        <f>D45*(1+0.025)</f>
        <v>30.410107437499999</v>
      </c>
      <c r="G45" s="365">
        <f t="shared" si="3"/>
        <v>28.9266875625</v>
      </c>
      <c r="H45" s="365">
        <f t="shared" si="3"/>
        <v>30.410107437499999</v>
      </c>
      <c r="I45" s="365">
        <f t="shared" si="3"/>
        <v>28.9266875625</v>
      </c>
      <c r="J45" s="365">
        <f t="shared" si="4"/>
        <v>30.410107437499999</v>
      </c>
    </row>
    <row r="46" spans="1:14" s="366" customFormat="1" ht="13.5" thickBot="1">
      <c r="A46" s="367" t="s">
        <v>13</v>
      </c>
      <c r="B46" s="271" t="s">
        <v>11</v>
      </c>
      <c r="C46" s="271" t="s">
        <v>28</v>
      </c>
      <c r="D46" s="365">
        <f>D45</f>
        <v>29.668397500000001</v>
      </c>
      <c r="E46" s="365">
        <f>E45</f>
        <v>28.9266875625</v>
      </c>
      <c r="F46" s="365">
        <f>F45</f>
        <v>30.410107437499999</v>
      </c>
      <c r="G46" s="365">
        <f t="shared" si="3"/>
        <v>28.9266875625</v>
      </c>
      <c r="H46" s="365">
        <f t="shared" si="3"/>
        <v>30.410107437499999</v>
      </c>
      <c r="I46" s="365">
        <f t="shared" si="3"/>
        <v>28.9266875625</v>
      </c>
      <c r="J46" s="365">
        <f t="shared" si="4"/>
        <v>30.410107437499999</v>
      </c>
      <c r="N46" s="369"/>
    </row>
    <row r="47" spans="1:14" s="366" customFormat="1" ht="13.5" thickBot="1">
      <c r="A47" s="367" t="s">
        <v>10</v>
      </c>
      <c r="B47" s="271" t="s">
        <v>14</v>
      </c>
      <c r="C47" s="271" t="s">
        <v>28</v>
      </c>
      <c r="D47" s="365">
        <f>'working ZWG'!H8</f>
        <v>34.137594399999998</v>
      </c>
      <c r="E47" s="365">
        <f>D47*(1-0.025)</f>
        <v>33.284154539999996</v>
      </c>
      <c r="F47" s="368">
        <f>D47*(1+0.025)</f>
        <v>34.991034259999992</v>
      </c>
      <c r="G47" s="368">
        <f t="shared" si="3"/>
        <v>33.284154539999996</v>
      </c>
      <c r="H47" s="368">
        <f t="shared" si="3"/>
        <v>34.991034259999992</v>
      </c>
      <c r="I47" s="365">
        <f t="shared" si="3"/>
        <v>33.284154539999996</v>
      </c>
      <c r="J47" s="365">
        <f t="shared" si="4"/>
        <v>34.991034259999992</v>
      </c>
    </row>
    <row r="48" spans="1:14" ht="13.5" thickBot="1">
      <c r="A48" s="349" t="s">
        <v>13</v>
      </c>
      <c r="B48" s="271" t="s">
        <v>14</v>
      </c>
      <c r="C48" s="271" t="s">
        <v>28</v>
      </c>
      <c r="D48" s="272">
        <f>D47</f>
        <v>34.137594399999998</v>
      </c>
      <c r="E48" s="272">
        <f>E47</f>
        <v>33.284154539999996</v>
      </c>
      <c r="F48" s="272">
        <f>F47</f>
        <v>34.991034259999992</v>
      </c>
      <c r="G48" s="272">
        <f t="shared" si="3"/>
        <v>33.284154539999996</v>
      </c>
      <c r="H48" s="272">
        <f t="shared" si="3"/>
        <v>34.991034259999992</v>
      </c>
      <c r="I48" s="272">
        <f t="shared" si="3"/>
        <v>33.284154539999996</v>
      </c>
      <c r="J48" s="272">
        <f t="shared" si="4"/>
        <v>34.991034259999992</v>
      </c>
    </row>
    <row r="49" spans="1:10" ht="13.5" thickBot="1">
      <c r="A49" s="349" t="s">
        <v>10</v>
      </c>
      <c r="B49" s="271" t="s">
        <v>15</v>
      </c>
      <c r="C49" s="271" t="s">
        <v>28</v>
      </c>
      <c r="D49" s="272">
        <f>'working ZWG'!H3</f>
        <v>1.8836276199999999</v>
      </c>
      <c r="E49" s="272">
        <f>D49*(1-0.025)</f>
        <v>1.8365369294999998</v>
      </c>
      <c r="F49" s="353">
        <f>D49*(1+0.025)</f>
        <v>1.9307183104999999</v>
      </c>
      <c r="G49" s="353">
        <f t="shared" si="3"/>
        <v>1.8365369294999998</v>
      </c>
      <c r="H49" s="353">
        <f t="shared" si="3"/>
        <v>1.9307183104999999</v>
      </c>
      <c r="I49" s="272">
        <f t="shared" si="3"/>
        <v>1.8365369294999998</v>
      </c>
      <c r="J49" s="272">
        <f t="shared" si="4"/>
        <v>1.9307183104999999</v>
      </c>
    </row>
    <row r="50" spans="1:10" ht="13.5" thickBot="1">
      <c r="A50" s="349" t="s">
        <v>13</v>
      </c>
      <c r="B50" s="271" t="s">
        <v>15</v>
      </c>
      <c r="C50" s="271" t="s">
        <v>28</v>
      </c>
      <c r="D50" s="272">
        <f t="shared" ref="D50:J50" si="5">D49</f>
        <v>1.8836276199999999</v>
      </c>
      <c r="E50" s="272">
        <f>E49</f>
        <v>1.8365369294999998</v>
      </c>
      <c r="F50" s="272">
        <f>F49</f>
        <v>1.9307183104999999</v>
      </c>
      <c r="G50" s="272">
        <f t="shared" si="5"/>
        <v>1.8365369294999998</v>
      </c>
      <c r="H50" s="272">
        <f t="shared" si="5"/>
        <v>1.9307183104999999</v>
      </c>
      <c r="I50" s="272">
        <f t="shared" si="5"/>
        <v>1.8365369294999998</v>
      </c>
      <c r="J50" s="272">
        <f t="shared" si="5"/>
        <v>1.9307183104999999</v>
      </c>
    </row>
    <row r="51" spans="1:10" ht="13.5" thickBot="1">
      <c r="A51" s="349" t="s">
        <v>10</v>
      </c>
      <c r="B51" s="271" t="s">
        <v>28</v>
      </c>
      <c r="C51" s="271" t="s">
        <v>16</v>
      </c>
      <c r="D51" s="272">
        <f>'working ZWG'!H6</f>
        <v>0.65111862715200586</v>
      </c>
      <c r="E51" s="272">
        <f>D51*(1-0.025)</f>
        <v>0.63484066147320573</v>
      </c>
      <c r="F51" s="272">
        <f>D51*(1+0.025)</f>
        <v>0.66739659283080599</v>
      </c>
      <c r="G51" s="272">
        <f>E51</f>
        <v>0.63484066147320573</v>
      </c>
      <c r="H51" s="272">
        <f>F51</f>
        <v>0.66739659283080599</v>
      </c>
      <c r="I51" s="272">
        <f>G51</f>
        <v>0.63484066147320573</v>
      </c>
      <c r="J51" s="272">
        <f>F51</f>
        <v>0.66739659283080599</v>
      </c>
    </row>
    <row r="52" spans="1:10" ht="13.5" thickBot="1">
      <c r="A52" s="349" t="s">
        <v>13</v>
      </c>
      <c r="B52" s="271" t="s">
        <v>28</v>
      </c>
      <c r="C52" s="271" t="s">
        <v>16</v>
      </c>
      <c r="D52" s="272">
        <f t="shared" ref="D52:J52" si="6">D51</f>
        <v>0.65111862715200586</v>
      </c>
      <c r="E52" s="272">
        <f t="shared" si="6"/>
        <v>0.63484066147320573</v>
      </c>
      <c r="F52" s="272">
        <f t="shared" si="6"/>
        <v>0.66739659283080599</v>
      </c>
      <c r="G52" s="272">
        <f t="shared" si="6"/>
        <v>0.63484066147320573</v>
      </c>
      <c r="H52" s="272">
        <f t="shared" si="6"/>
        <v>0.66739659283080599</v>
      </c>
      <c r="I52" s="272">
        <f t="shared" si="6"/>
        <v>0.63484066147320573</v>
      </c>
      <c r="J52" s="272">
        <f t="shared" si="6"/>
        <v>0.66739659283080599</v>
      </c>
    </row>
    <row r="53" spans="1:10" ht="13.5" thickBot="1">
      <c r="A53" s="349" t="s">
        <v>10</v>
      </c>
      <c r="B53" s="271" t="s">
        <v>17</v>
      </c>
      <c r="C53" s="271" t="s">
        <v>28</v>
      </c>
      <c r="D53" s="272">
        <f>'working ZWG'!H2</f>
        <v>18.098984959999999</v>
      </c>
      <c r="E53" s="272">
        <f>D53*(1-0.025)</f>
        <v>17.646510335999999</v>
      </c>
      <c r="F53" s="272">
        <f>D53*(1+0.025)</f>
        <v>18.551459583999996</v>
      </c>
      <c r="G53" s="272">
        <f>E53</f>
        <v>17.646510335999999</v>
      </c>
      <c r="H53" s="272">
        <f>F53</f>
        <v>18.551459583999996</v>
      </c>
      <c r="I53" s="272">
        <f>G53</f>
        <v>17.646510335999999</v>
      </c>
      <c r="J53" s="272">
        <f>F53</f>
        <v>18.551459583999996</v>
      </c>
    </row>
    <row r="54" spans="1:10" ht="13.5" thickBot="1">
      <c r="A54" s="349" t="s">
        <v>13</v>
      </c>
      <c r="B54" s="271" t="s">
        <v>17</v>
      </c>
      <c r="C54" s="271" t="s">
        <v>28</v>
      </c>
      <c r="D54" s="272">
        <f t="shared" ref="D54:J54" si="7">D53</f>
        <v>18.098984959999999</v>
      </c>
      <c r="E54" s="272">
        <f t="shared" si="7"/>
        <v>17.646510335999999</v>
      </c>
      <c r="F54" s="272">
        <f t="shared" si="7"/>
        <v>18.551459583999996</v>
      </c>
      <c r="G54" s="272">
        <f t="shared" si="7"/>
        <v>17.646510335999999</v>
      </c>
      <c r="H54" s="272">
        <f t="shared" si="7"/>
        <v>18.551459583999996</v>
      </c>
      <c r="I54" s="272">
        <f t="shared" si="7"/>
        <v>17.646510335999999</v>
      </c>
      <c r="J54" s="272">
        <f t="shared" si="7"/>
        <v>18.551459583999996</v>
      </c>
    </row>
    <row r="55" spans="1:10" ht="13.5" thickBot="1">
      <c r="A55" s="349" t="s">
        <v>10</v>
      </c>
      <c r="B55" s="271" t="s">
        <v>28</v>
      </c>
      <c r="C55" s="271" t="s">
        <v>18</v>
      </c>
      <c r="D55" s="272">
        <f>'working ZWG'!H4</f>
        <v>5.4089751561404678E-2</v>
      </c>
      <c r="E55" s="272">
        <f>D55*(1-0.025)</f>
        <v>5.273750777236956E-2</v>
      </c>
      <c r="F55" s="272">
        <f>D55*(1+0.025)</f>
        <v>5.5441995350439789E-2</v>
      </c>
      <c r="G55" s="272">
        <f>E55</f>
        <v>5.273750777236956E-2</v>
      </c>
      <c r="H55" s="272">
        <f>F55</f>
        <v>5.5441995350439789E-2</v>
      </c>
      <c r="I55" s="272">
        <f>G55</f>
        <v>5.273750777236956E-2</v>
      </c>
      <c r="J55" s="272">
        <f>F55</f>
        <v>5.5441995350439789E-2</v>
      </c>
    </row>
    <row r="56" spans="1:10" ht="13.5" thickBot="1">
      <c r="A56" s="349" t="s">
        <v>13</v>
      </c>
      <c r="B56" s="271" t="s">
        <v>28</v>
      </c>
      <c r="C56" s="271" t="s">
        <v>18</v>
      </c>
      <c r="D56" s="272">
        <f t="shared" ref="D56:J56" si="8">D55</f>
        <v>5.4089751561404678E-2</v>
      </c>
      <c r="E56" s="272">
        <f t="shared" si="8"/>
        <v>5.273750777236956E-2</v>
      </c>
      <c r="F56" s="272">
        <f t="shared" si="8"/>
        <v>5.5441995350439789E-2</v>
      </c>
      <c r="G56" s="272">
        <f t="shared" si="8"/>
        <v>5.273750777236956E-2</v>
      </c>
      <c r="H56" s="272">
        <f t="shared" si="8"/>
        <v>5.5441995350439789E-2</v>
      </c>
      <c r="I56" s="272">
        <f t="shared" si="8"/>
        <v>5.273750777236956E-2</v>
      </c>
      <c r="J56" s="272">
        <f t="shared" si="8"/>
        <v>5.5441995350439789E-2</v>
      </c>
    </row>
    <row r="57" spans="1:10" ht="13.5" thickBot="1">
      <c r="A57" s="349" t="s">
        <v>10</v>
      </c>
      <c r="B57" s="271" t="s">
        <v>28</v>
      </c>
      <c r="C57" s="271" t="s">
        <v>19</v>
      </c>
      <c r="D57" s="272">
        <f>'working ZWG'!H7</f>
        <v>3.0885515471470944E-2</v>
      </c>
      <c r="E57" s="272">
        <f>D57*(1-0.025)</f>
        <v>3.0113377584684169E-2</v>
      </c>
      <c r="F57" s="272">
        <f>D57*(1+0.025)</f>
        <v>3.1657653358257716E-2</v>
      </c>
      <c r="G57" s="272">
        <f>E57</f>
        <v>3.0113377584684169E-2</v>
      </c>
      <c r="H57" s="272">
        <f>F57</f>
        <v>3.1657653358257716E-2</v>
      </c>
      <c r="I57" s="272">
        <f>G57</f>
        <v>3.0113377584684169E-2</v>
      </c>
      <c r="J57" s="272">
        <f>F57</f>
        <v>3.1657653358257716E-2</v>
      </c>
    </row>
    <row r="58" spans="1:10" ht="13.5" thickBot="1">
      <c r="A58" s="349" t="s">
        <v>13</v>
      </c>
      <c r="B58" s="271" t="s">
        <v>28</v>
      </c>
      <c r="C58" s="271" t="s">
        <v>19</v>
      </c>
      <c r="D58" s="272">
        <f t="shared" ref="D58:J60" si="9">D57</f>
        <v>3.0885515471470944E-2</v>
      </c>
      <c r="E58" s="272">
        <f t="shared" si="9"/>
        <v>3.0113377584684169E-2</v>
      </c>
      <c r="F58" s="272">
        <f t="shared" si="9"/>
        <v>3.1657653358257716E-2</v>
      </c>
      <c r="G58" s="272">
        <f>G57</f>
        <v>3.0113377584684169E-2</v>
      </c>
      <c r="H58" s="272">
        <f>H57</f>
        <v>3.1657653358257716E-2</v>
      </c>
      <c r="I58" s="272">
        <f>I57</f>
        <v>3.0113377584684169E-2</v>
      </c>
      <c r="J58" s="272">
        <f>J57</f>
        <v>3.1657653358257716E-2</v>
      </c>
    </row>
    <row r="59" spans="1:10" ht="13.5" thickBot="1">
      <c r="A59" s="349" t="s">
        <v>10</v>
      </c>
      <c r="B59" s="271" t="s">
        <v>28</v>
      </c>
      <c r="C59" s="271" t="s">
        <v>20</v>
      </c>
      <c r="D59" s="272">
        <f>'working ZWG'!H11</f>
        <v>0.2701933092274364</v>
      </c>
      <c r="E59" s="272">
        <f>D59*(1-0.025)</f>
        <v>0.26343847649675051</v>
      </c>
      <c r="F59" s="272">
        <f>D59*(1+0.025)</f>
        <v>0.27694814195812228</v>
      </c>
      <c r="G59" s="272">
        <f>E59</f>
        <v>0.26343847649675051</v>
      </c>
      <c r="H59" s="272">
        <f>F59</f>
        <v>0.27694814195812228</v>
      </c>
      <c r="I59" s="272">
        <f>G59</f>
        <v>0.26343847649675051</v>
      </c>
      <c r="J59" s="272">
        <f>F59</f>
        <v>0.27694814195812228</v>
      </c>
    </row>
    <row r="60" spans="1:10" ht="13.5" thickBot="1">
      <c r="A60" s="349" t="s">
        <v>13</v>
      </c>
      <c r="B60" s="271" t="s">
        <v>28</v>
      </c>
      <c r="C60" s="271" t="s">
        <v>20</v>
      </c>
      <c r="D60" s="272">
        <f t="shared" si="9"/>
        <v>0.2701933092274364</v>
      </c>
      <c r="E60" s="272">
        <f t="shared" si="9"/>
        <v>0.26343847649675051</v>
      </c>
      <c r="F60" s="272">
        <f t="shared" si="9"/>
        <v>0.27694814195812228</v>
      </c>
      <c r="G60" s="272">
        <f t="shared" si="9"/>
        <v>0.26343847649675051</v>
      </c>
      <c r="H60" s="272">
        <f t="shared" si="9"/>
        <v>0.27694814195812228</v>
      </c>
      <c r="I60" s="272">
        <f t="shared" si="9"/>
        <v>0.26343847649675051</v>
      </c>
      <c r="J60" s="272">
        <f t="shared" si="9"/>
        <v>0.27694814195812228</v>
      </c>
    </row>
    <row r="61" spans="1:10" ht="13.5" thickBot="1">
      <c r="A61" s="349" t="s">
        <v>10</v>
      </c>
      <c r="B61" s="271" t="s">
        <v>28</v>
      </c>
      <c r="C61" s="271" t="s">
        <v>21</v>
      </c>
      <c r="D61" s="272">
        <f>'working ZWG'!H12</f>
        <v>3.7160837554505597</v>
      </c>
      <c r="E61" s="272">
        <f>D61*(1-0.025)</f>
        <v>3.6231816615642956</v>
      </c>
      <c r="F61" s="272">
        <f>D61*(1+0.025)</f>
        <v>3.8089858493368234</v>
      </c>
      <c r="G61" s="272">
        <f>E61</f>
        <v>3.6231816615642956</v>
      </c>
      <c r="H61" s="272">
        <f>F61</f>
        <v>3.8089858493368234</v>
      </c>
      <c r="I61" s="272">
        <f>G61</f>
        <v>3.6231816615642956</v>
      </c>
      <c r="J61" s="272">
        <f>F61</f>
        <v>3.8089858493368234</v>
      </c>
    </row>
    <row r="62" spans="1:10" ht="13.5" thickBot="1">
      <c r="A62" s="349" t="s">
        <v>13</v>
      </c>
      <c r="B62" s="271" t="s">
        <v>28</v>
      </c>
      <c r="C62" s="271" t="s">
        <v>21</v>
      </c>
      <c r="D62" s="272">
        <f t="shared" ref="D62:J62" si="10">D61</f>
        <v>3.7160837554505597</v>
      </c>
      <c r="E62" s="272">
        <f t="shared" si="10"/>
        <v>3.6231816615642956</v>
      </c>
      <c r="F62" s="272">
        <f t="shared" si="10"/>
        <v>3.8089858493368234</v>
      </c>
      <c r="G62" s="272">
        <f t="shared" si="10"/>
        <v>3.6231816615642956</v>
      </c>
      <c r="H62" s="272">
        <f t="shared" si="10"/>
        <v>3.8089858493368234</v>
      </c>
      <c r="I62" s="272">
        <f t="shared" si="10"/>
        <v>3.6231816615642956</v>
      </c>
      <c r="J62" s="272">
        <f t="shared" si="10"/>
        <v>3.8089858493368234</v>
      </c>
    </row>
    <row r="63" spans="1:10" ht="13.5" thickBot="1">
      <c r="A63" s="349" t="s">
        <v>10</v>
      </c>
      <c r="B63" s="271" t="s">
        <v>28</v>
      </c>
      <c r="C63" s="271" t="s">
        <v>22</v>
      </c>
      <c r="D63" s="272">
        <f>'working ZWG'!H5</f>
        <v>6.3060155170160446</v>
      </c>
      <c r="E63" s="272">
        <f>D63*(1-0.025)</f>
        <v>6.1483651290906431</v>
      </c>
      <c r="F63" s="272">
        <f>D63*(1+0.025)</f>
        <v>6.4636659049414451</v>
      </c>
      <c r="G63" s="272">
        <f>E63</f>
        <v>6.1483651290906431</v>
      </c>
      <c r="H63" s="272">
        <f>F63</f>
        <v>6.4636659049414451</v>
      </c>
      <c r="I63" s="272">
        <f>G63</f>
        <v>6.1483651290906431</v>
      </c>
      <c r="J63" s="272">
        <f>F63</f>
        <v>6.4636659049414451</v>
      </c>
    </row>
    <row r="64" spans="1:10" ht="13.5" thickBot="1">
      <c r="A64" s="349" t="s">
        <v>13</v>
      </c>
      <c r="B64" s="271" t="s">
        <v>28</v>
      </c>
      <c r="C64" s="271" t="s">
        <v>22</v>
      </c>
      <c r="D64" s="272">
        <f t="shared" ref="D64:J64" si="11">D63</f>
        <v>6.3060155170160446</v>
      </c>
      <c r="E64" s="272">
        <f t="shared" si="11"/>
        <v>6.1483651290906431</v>
      </c>
      <c r="F64" s="272">
        <f t="shared" si="11"/>
        <v>6.4636659049414451</v>
      </c>
      <c r="G64" s="272">
        <f t="shared" si="11"/>
        <v>6.1483651290906431</v>
      </c>
      <c r="H64" s="272">
        <f t="shared" si="11"/>
        <v>6.4636659049414451</v>
      </c>
      <c r="I64" s="272">
        <f t="shared" si="11"/>
        <v>6.1483651290906431</v>
      </c>
      <c r="J64" s="272">
        <f t="shared" si="11"/>
        <v>6.4636659049414451</v>
      </c>
    </row>
    <row r="65" spans="1:10" ht="13.5" thickBot="1">
      <c r="A65" s="349" t="s">
        <v>10</v>
      </c>
      <c r="B65" s="271" t="s">
        <v>28</v>
      </c>
      <c r="C65" s="271" t="s">
        <v>23</v>
      </c>
      <c r="D65" s="272">
        <f>'working ZWG'!H13</f>
        <v>5.1109518132888709</v>
      </c>
      <c r="E65" s="272">
        <f>D65*(1-0.025)</f>
        <v>4.9831780179566492</v>
      </c>
      <c r="F65" s="272">
        <f>D65*(1+0.025)</f>
        <v>5.2387256086210918</v>
      </c>
      <c r="G65" s="272">
        <f>E65</f>
        <v>4.9831780179566492</v>
      </c>
      <c r="H65" s="272">
        <f>F65</f>
        <v>5.2387256086210918</v>
      </c>
      <c r="I65" s="272">
        <f>G65</f>
        <v>4.9831780179566492</v>
      </c>
      <c r="J65" s="272">
        <f>F65</f>
        <v>5.2387256086210918</v>
      </c>
    </row>
    <row r="66" spans="1:10" ht="13.5" thickBot="1">
      <c r="A66" s="349" t="s">
        <v>13</v>
      </c>
      <c r="B66" s="271" t="s">
        <v>28</v>
      </c>
      <c r="C66" s="271" t="s">
        <v>23</v>
      </c>
      <c r="D66" s="272">
        <f t="shared" ref="D66:J66" si="12">D65</f>
        <v>5.1109518132888709</v>
      </c>
      <c r="E66" s="272">
        <f t="shared" si="12"/>
        <v>4.9831780179566492</v>
      </c>
      <c r="F66" s="272">
        <f t="shared" si="12"/>
        <v>5.2387256086210918</v>
      </c>
      <c r="G66" s="272">
        <f t="shared" si="12"/>
        <v>4.9831780179566492</v>
      </c>
      <c r="H66" s="272">
        <f t="shared" si="12"/>
        <v>5.2387256086210918</v>
      </c>
      <c r="I66" s="272">
        <f t="shared" si="12"/>
        <v>4.9831780179566492</v>
      </c>
      <c r="J66" s="272">
        <f t="shared" si="12"/>
        <v>5.2387256086210918</v>
      </c>
    </row>
    <row r="67" spans="1:10" ht="13.5" thickBot="1">
      <c r="A67" s="349" t="s">
        <v>10</v>
      </c>
      <c r="B67" s="271" t="s">
        <v>28</v>
      </c>
      <c r="C67" s="271" t="s">
        <v>24</v>
      </c>
      <c r="D67" s="272">
        <f>'working ZWG'!H14</f>
        <v>68.661013794223294</v>
      </c>
      <c r="E67" s="272">
        <f>D67*(1-0.025)</f>
        <v>66.944488449367711</v>
      </c>
      <c r="F67" s="272">
        <f>D67*(1+0.025)</f>
        <v>70.377539139078877</v>
      </c>
      <c r="G67" s="272">
        <f>E67</f>
        <v>66.944488449367711</v>
      </c>
      <c r="H67" s="272">
        <f>F67</f>
        <v>70.377539139078877</v>
      </c>
      <c r="I67" s="272">
        <f>G67</f>
        <v>66.944488449367711</v>
      </c>
      <c r="J67" s="272">
        <f>F67</f>
        <v>70.377539139078877</v>
      </c>
    </row>
    <row r="68" spans="1:10" ht="13.5" thickBot="1">
      <c r="A68" s="349" t="s">
        <v>13</v>
      </c>
      <c r="B68" s="271" t="s">
        <v>28</v>
      </c>
      <c r="C68" s="271" t="s">
        <v>24</v>
      </c>
      <c r="D68" s="272">
        <f t="shared" ref="D68:J68" si="13">D67</f>
        <v>68.661013794223294</v>
      </c>
      <c r="E68" s="272">
        <f t="shared" si="13"/>
        <v>66.944488449367711</v>
      </c>
      <c r="F68" s="272">
        <f t="shared" si="13"/>
        <v>70.377539139078877</v>
      </c>
      <c r="G68" s="272">
        <f t="shared" si="13"/>
        <v>66.944488449367711</v>
      </c>
      <c r="H68" s="272">
        <f t="shared" si="13"/>
        <v>70.377539139078877</v>
      </c>
      <c r="I68" s="272">
        <f t="shared" si="13"/>
        <v>66.944488449367711</v>
      </c>
      <c r="J68" s="272">
        <f t="shared" si="13"/>
        <v>70.377539139078877</v>
      </c>
    </row>
    <row r="69" spans="1:10" ht="13.5" thickBot="1">
      <c r="A69" s="349" t="s">
        <v>10</v>
      </c>
      <c r="B69" s="271" t="s">
        <v>28</v>
      </c>
      <c r="C69" s="271" t="s">
        <v>25</v>
      </c>
      <c r="D69" s="272">
        <f>'working ZWG'!H10</f>
        <v>0.36280035010316958</v>
      </c>
      <c r="E69" s="272">
        <f>D69*(1-0.025)</f>
        <v>0.35373034135059034</v>
      </c>
      <c r="F69" s="272">
        <f>D69*(1+0.025)</f>
        <v>0.37187035885574876</v>
      </c>
      <c r="G69" s="272">
        <f>E69</f>
        <v>0.35373034135059034</v>
      </c>
      <c r="H69" s="272">
        <f>F69</f>
        <v>0.37187035885574876</v>
      </c>
      <c r="I69" s="272">
        <f>G69</f>
        <v>0.35373034135059034</v>
      </c>
      <c r="J69" s="272">
        <f>F69</f>
        <v>0.37187035885574876</v>
      </c>
    </row>
    <row r="70" spans="1:10" ht="13.5" thickBot="1">
      <c r="A70" s="349" t="s">
        <v>13</v>
      </c>
      <c r="B70" s="271" t="s">
        <v>28</v>
      </c>
      <c r="C70" s="271" t="s">
        <v>25</v>
      </c>
      <c r="D70" s="272">
        <f t="shared" ref="D70:J70" si="14">D69</f>
        <v>0.36280035010316958</v>
      </c>
      <c r="E70" s="272">
        <f t="shared" si="14"/>
        <v>0.35373034135059034</v>
      </c>
      <c r="F70" s="272">
        <f t="shared" si="14"/>
        <v>0.37187035885574876</v>
      </c>
      <c r="G70" s="272">
        <f t="shared" si="14"/>
        <v>0.35373034135059034</v>
      </c>
      <c r="H70" s="272">
        <f t="shared" si="14"/>
        <v>0.37187035885574876</v>
      </c>
      <c r="I70" s="272">
        <f t="shared" si="14"/>
        <v>0.35373034135059034</v>
      </c>
      <c r="J70" s="272">
        <f t="shared" si="14"/>
        <v>0.37187035885574876</v>
      </c>
    </row>
    <row r="71" spans="1:10" ht="13.5" thickBot="1">
      <c r="A71" s="349" t="s">
        <v>10</v>
      </c>
      <c r="B71" s="271" t="s">
        <v>28</v>
      </c>
      <c r="C71" s="271" t="s">
        <v>26</v>
      </c>
      <c r="D71" s="272">
        <f>'working ZWG'!H15</f>
        <v>0.75836544592609012</v>
      </c>
      <c r="E71" s="272">
        <f>D71*(1-0.025)</f>
        <v>0.73940630977793786</v>
      </c>
      <c r="F71" s="272">
        <f>D71*(1+0.025)</f>
        <v>0.77732458207424227</v>
      </c>
      <c r="G71" s="272">
        <f>E71</f>
        <v>0.73940630977793786</v>
      </c>
      <c r="H71" s="272">
        <f>F71</f>
        <v>0.77732458207424227</v>
      </c>
      <c r="I71" s="272">
        <f>G71</f>
        <v>0.73940630977793786</v>
      </c>
      <c r="J71" s="272">
        <f>F71</f>
        <v>0.77732458207424227</v>
      </c>
    </row>
    <row r="72" spans="1:10" ht="13.5" thickBot="1">
      <c r="A72" s="350" t="s">
        <v>13</v>
      </c>
      <c r="B72" s="271" t="s">
        <v>28</v>
      </c>
      <c r="C72" s="271" t="s">
        <v>26</v>
      </c>
      <c r="D72" s="272">
        <f t="shared" ref="D72:J72" si="15">D71</f>
        <v>0.75836544592609012</v>
      </c>
      <c r="E72" s="272">
        <f t="shared" si="15"/>
        <v>0.73940630977793786</v>
      </c>
      <c r="F72" s="272">
        <f t="shared" si="15"/>
        <v>0.77732458207424227</v>
      </c>
      <c r="G72" s="272">
        <f t="shared" si="15"/>
        <v>0.73940630977793786</v>
      </c>
      <c r="H72" s="272">
        <f t="shared" si="15"/>
        <v>0.77732458207424227</v>
      </c>
      <c r="I72" s="272">
        <f t="shared" si="15"/>
        <v>0.73940630977793786</v>
      </c>
      <c r="J72" s="272">
        <f t="shared" si="15"/>
        <v>0.77732458207424227</v>
      </c>
    </row>
  </sheetData>
  <pageMargins left="0.7" right="0.7" top="0.75" bottom="0.75" header="0.3" footer="0.3"/>
  <pageSetup scale="65" orientation="portrait" r:id="rId1"/>
  <headerFooter>
    <oddFooter>&amp;L_x000D_&amp;1#&amp;"Calibri"&amp;10&amp;K008000 Unrestricted</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sheetPr>
  <dimension ref="A1:K24"/>
  <sheetViews>
    <sheetView workbookViewId="0">
      <selection activeCell="D41" sqref="D41"/>
    </sheetView>
  </sheetViews>
  <sheetFormatPr defaultRowHeight="12.75"/>
  <cols>
    <col min="2" max="2" width="11.7109375" bestFit="1" customWidth="1"/>
    <col min="5" max="6" width="10.5703125" bestFit="1" customWidth="1"/>
    <col min="7" max="7" width="11" bestFit="1" customWidth="1"/>
  </cols>
  <sheetData>
    <row r="1" spans="1:11">
      <c r="A1" t="str">
        <f>'working ZWG'!A1</f>
        <v>Response</v>
      </c>
      <c r="B1" t="str">
        <f>'working ZWG'!B1</f>
        <v>Currency Pair</v>
      </c>
      <c r="C1" t="str">
        <f>'working ZWG'!C1</f>
        <v>Currency One</v>
      </c>
      <c r="D1" t="str">
        <f>'working ZWG'!D1</f>
        <v>Currency Two</v>
      </c>
      <c r="E1" t="str">
        <f>'working ZWG'!E1</f>
        <v>Bid</v>
      </c>
      <c r="F1" t="str">
        <f>'working ZWG'!F1</f>
        <v>Offer</v>
      </c>
      <c r="G1" t="str">
        <f>'working ZWG'!G1</f>
        <v>Base Date</v>
      </c>
    </row>
    <row r="2" spans="1:11">
      <c r="A2" t="s">
        <v>377</v>
      </c>
      <c r="B2" t="str">
        <f>'working ZWG'!B2</f>
        <v>AUD/ZWG</v>
      </c>
      <c r="C2" t="str">
        <f>'working ZWG'!C2</f>
        <v>AUD</v>
      </c>
      <c r="D2" t="str">
        <f>'working ZWG'!D2</f>
        <v>ZWG</v>
      </c>
      <c r="E2">
        <f>'working ZWG'!H2</f>
        <v>18.098984959999999</v>
      </c>
      <c r="F2">
        <f>E2</f>
        <v>18.098984959999999</v>
      </c>
      <c r="G2" s="592"/>
    </row>
    <row r="3" spans="1:11">
      <c r="A3" t="s">
        <v>377</v>
      </c>
      <c r="B3" t="str">
        <f>'working ZWG'!B3</f>
        <v>BWP/ZWG</v>
      </c>
      <c r="C3" t="str">
        <f>'working ZWG'!C3</f>
        <v>BWP</v>
      </c>
      <c r="D3" t="str">
        <f>'working ZWG'!D3</f>
        <v>ZWG</v>
      </c>
      <c r="E3">
        <f>'working ZWG'!H3</f>
        <v>1.8836276199999999</v>
      </c>
      <c r="F3">
        <f t="shared" ref="F3:F16" si="0">E3</f>
        <v>1.8836276199999999</v>
      </c>
      <c r="G3" s="592"/>
    </row>
    <row r="4" spans="1:11">
      <c r="A4" t="s">
        <v>377</v>
      </c>
      <c r="B4" t="str">
        <f>'working ZWG'!B4</f>
        <v>ZWG/CAD</v>
      </c>
      <c r="C4" t="str">
        <f>'working ZWG'!C4</f>
        <v>ZWG</v>
      </c>
      <c r="D4" t="str">
        <f>'working ZWG'!D4</f>
        <v>CAD</v>
      </c>
      <c r="E4">
        <f>'working ZWG'!H4</f>
        <v>5.4089751561404678E-2</v>
      </c>
      <c r="F4">
        <f t="shared" si="0"/>
        <v>5.4089751561404678E-2</v>
      </c>
      <c r="G4" s="592"/>
    </row>
    <row r="5" spans="1:11">
      <c r="A5" t="s">
        <v>377</v>
      </c>
      <c r="B5" t="str">
        <f>'working ZWG'!B5</f>
        <v>ZWG/JPY</v>
      </c>
      <c r="C5" t="str">
        <f>'working ZWG'!C5</f>
        <v>ZWG</v>
      </c>
      <c r="D5" t="str">
        <f>'working ZWG'!D5</f>
        <v>JPY</v>
      </c>
      <c r="E5">
        <f>'working ZWG'!H5</f>
        <v>6.3060155170160446</v>
      </c>
      <c r="F5">
        <f t="shared" si="0"/>
        <v>6.3060155170160446</v>
      </c>
      <c r="G5" s="592"/>
    </row>
    <row r="6" spans="1:11">
      <c r="A6" t="s">
        <v>377</v>
      </c>
      <c r="B6" t="str">
        <f>'working ZWG'!B6</f>
        <v>ZWG/ZAR</v>
      </c>
      <c r="C6" t="str">
        <f>'working ZWG'!C6</f>
        <v>ZWG</v>
      </c>
      <c r="D6" t="str">
        <f>'working ZWG'!D6</f>
        <v>ZAR</v>
      </c>
      <c r="E6">
        <f>'working ZWG'!H6</f>
        <v>0.65111862715200586</v>
      </c>
      <c r="F6">
        <f t="shared" si="0"/>
        <v>0.65111862715200586</v>
      </c>
      <c r="G6" s="592"/>
    </row>
    <row r="7" spans="1:11">
      <c r="A7" t="s">
        <v>377</v>
      </c>
      <c r="B7" t="str">
        <f>'working ZWG'!B7</f>
        <v>ZWG/CHF</v>
      </c>
      <c r="C7" t="str">
        <f>'working ZWG'!C7</f>
        <v>ZWG</v>
      </c>
      <c r="D7" t="str">
        <f>'working ZWG'!D7</f>
        <v>CHF</v>
      </c>
      <c r="E7">
        <f>'working ZWG'!H7</f>
        <v>3.0885515471470944E-2</v>
      </c>
      <c r="F7">
        <f t="shared" si="0"/>
        <v>3.0885515471470944E-2</v>
      </c>
      <c r="G7" s="592"/>
    </row>
    <row r="8" spans="1:11">
      <c r="A8" t="s">
        <v>377</v>
      </c>
      <c r="B8" t="str">
        <f>'working ZWG'!B8</f>
        <v>GBP/ZWG</v>
      </c>
      <c r="C8" t="str">
        <f>'working ZWG'!C8</f>
        <v>GBP</v>
      </c>
      <c r="D8" t="str">
        <f>'working ZWG'!D8</f>
        <v>ZWG</v>
      </c>
      <c r="E8">
        <f>'working ZWG'!H8</f>
        <v>34.137594399999998</v>
      </c>
      <c r="F8">
        <f t="shared" si="0"/>
        <v>34.137594399999998</v>
      </c>
      <c r="G8" s="592"/>
      <c r="K8" s="245"/>
    </row>
    <row r="9" spans="1:11">
      <c r="A9" t="s">
        <v>377</v>
      </c>
      <c r="B9" t="str">
        <f>'working ZWG'!B9</f>
        <v>EUR/ZWG</v>
      </c>
      <c r="C9" t="str">
        <f>'working ZWG'!C9</f>
        <v>EUR</v>
      </c>
      <c r="D9" t="str">
        <f>'working ZWG'!D9</f>
        <v>ZWG</v>
      </c>
      <c r="E9">
        <f>'working ZWG'!H9</f>
        <v>29.668397500000001</v>
      </c>
      <c r="F9">
        <f t="shared" si="0"/>
        <v>29.668397500000001</v>
      </c>
      <c r="G9" s="592"/>
    </row>
    <row r="10" spans="1:11">
      <c r="A10" t="s">
        <v>377</v>
      </c>
      <c r="B10" t="str">
        <f>'working ZWG'!B10</f>
        <v>ZWG/SEK</v>
      </c>
      <c r="C10" t="str">
        <f>'working ZWG'!C10</f>
        <v>ZWG</v>
      </c>
      <c r="D10" t="str">
        <f>'working ZWG'!D10</f>
        <v>SEK</v>
      </c>
      <c r="E10">
        <f>'working ZWG'!H10</f>
        <v>0.36280035010316958</v>
      </c>
      <c r="F10">
        <f t="shared" si="0"/>
        <v>0.36280035010316958</v>
      </c>
      <c r="G10" s="592"/>
    </row>
    <row r="11" spans="1:11">
      <c r="A11" t="s">
        <v>377</v>
      </c>
      <c r="B11" t="str">
        <f>'working ZWG'!B11</f>
        <v>ZWG/CNY</v>
      </c>
      <c r="C11" t="str">
        <f>'working ZWG'!C11</f>
        <v>ZWG</v>
      </c>
      <c r="D11" t="str">
        <f>'working ZWG'!D11</f>
        <v>CNY</v>
      </c>
      <c r="E11">
        <f>'working ZWG'!H11</f>
        <v>0.2701933092274364</v>
      </c>
      <c r="F11">
        <f t="shared" si="0"/>
        <v>0.2701933092274364</v>
      </c>
      <c r="G11" s="592"/>
    </row>
    <row r="12" spans="1:11">
      <c r="A12" t="s">
        <v>377</v>
      </c>
      <c r="B12" t="str">
        <f>'working ZWG'!B12</f>
        <v>ZWG/INR</v>
      </c>
      <c r="C12" t="str">
        <f>'working ZWG'!C12</f>
        <v>ZWG</v>
      </c>
      <c r="D12" t="str">
        <f>'working ZWG'!D12</f>
        <v>INR</v>
      </c>
      <c r="E12">
        <f>'working ZWG'!H12</f>
        <v>3.7160837554505597</v>
      </c>
      <c r="F12">
        <f t="shared" si="0"/>
        <v>3.7160837554505597</v>
      </c>
      <c r="G12" s="592"/>
    </row>
    <row r="13" spans="1:11">
      <c r="A13" t="s">
        <v>377</v>
      </c>
      <c r="B13" t="str">
        <f>'working ZWG'!B13</f>
        <v>ZWG/KES</v>
      </c>
      <c r="C13" t="str">
        <f>'working ZWG'!C13</f>
        <v>ZWG</v>
      </c>
      <c r="D13" t="str">
        <f>'working ZWG'!D13</f>
        <v>KES</v>
      </c>
      <c r="E13">
        <f>'working ZWG'!H13</f>
        <v>5.1109518132888709</v>
      </c>
      <c r="F13">
        <f t="shared" si="0"/>
        <v>5.1109518132888709</v>
      </c>
      <c r="G13" s="592"/>
    </row>
    <row r="14" spans="1:11">
      <c r="A14" t="s">
        <v>377</v>
      </c>
      <c r="B14" t="str">
        <f>'working ZWG'!B14</f>
        <v>ZWG/MWK</v>
      </c>
      <c r="C14" t="str">
        <f>'working ZWG'!C14</f>
        <v>ZWG</v>
      </c>
      <c r="D14" t="str">
        <f>'working ZWG'!D14</f>
        <v>MWK</v>
      </c>
      <c r="E14">
        <f>'working ZWG'!H14</f>
        <v>68.661013794223294</v>
      </c>
      <c r="F14">
        <f t="shared" si="0"/>
        <v>68.661013794223294</v>
      </c>
      <c r="G14" s="592"/>
    </row>
    <row r="15" spans="1:11">
      <c r="A15" t="s">
        <v>377</v>
      </c>
      <c r="B15" t="str">
        <f>'working ZWG'!B15</f>
        <v>ZWG/ZMW</v>
      </c>
      <c r="C15" t="str">
        <f>'working ZWG'!C15</f>
        <v>ZWG</v>
      </c>
      <c r="D15" t="str">
        <f>'working ZWG'!D15</f>
        <v>ZMW</v>
      </c>
      <c r="E15">
        <f>'working ZWG'!H15</f>
        <v>0.75836544592609012</v>
      </c>
      <c r="F15">
        <f t="shared" si="0"/>
        <v>0.75836544592609012</v>
      </c>
      <c r="G15" s="592"/>
    </row>
    <row r="16" spans="1:11">
      <c r="A16" t="s">
        <v>377</v>
      </c>
      <c r="B16" t="str">
        <f>'working ZWG'!B16</f>
        <v>USD/ZWG</v>
      </c>
      <c r="C16" t="str">
        <f>'working ZWG'!C16</f>
        <v>USD</v>
      </c>
      <c r="D16" t="str">
        <f>'working ZWG'!D16</f>
        <v>ZWG</v>
      </c>
      <c r="E16">
        <f>'working ZWG'!H16</f>
        <v>25.249700000000001</v>
      </c>
      <c r="F16">
        <f t="shared" si="0"/>
        <v>25.249700000000001</v>
      </c>
      <c r="G16" s="592"/>
    </row>
    <row r="24" spans="11:11">
      <c r="K24" t="s">
        <v>29</v>
      </c>
    </row>
  </sheetData>
  <pageMargins left="0.7" right="0.7" top="0.75" bottom="0.75" header="0.3" footer="0.3"/>
  <pageSetup orientation="portrait" r:id="rId1"/>
  <headerFooter>
    <oddFooter>&amp;L_x000D_&amp;1#&amp;"Calibri"&amp;10&amp;K008000 Unrestricted</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C000"/>
  </sheetPr>
  <dimension ref="A1:Q33"/>
  <sheetViews>
    <sheetView topLeftCell="I1" workbookViewId="0">
      <selection activeCell="D41" sqref="D41"/>
    </sheetView>
  </sheetViews>
  <sheetFormatPr defaultColWidth="9.140625" defaultRowHeight="15.95" customHeight="1"/>
  <cols>
    <col min="1" max="1" width="19.42578125" style="1" hidden="1" customWidth="1"/>
    <col min="2" max="3" width="0" style="1" hidden="1" customWidth="1"/>
    <col min="4" max="5" width="13" style="1" hidden="1" customWidth="1"/>
    <col min="6" max="6" width="0" style="17" hidden="1" customWidth="1"/>
    <col min="7" max="7" width="9.42578125" style="1" hidden="1" customWidth="1"/>
    <col min="8" max="8" width="14.140625" style="1" hidden="1" customWidth="1"/>
    <col min="9" max="9" width="9.140625" style="1"/>
    <col min="10" max="10" width="19.140625" style="1" bestFit="1" customWidth="1"/>
    <col min="11" max="11" width="16.28515625" style="1" bestFit="1" customWidth="1"/>
    <col min="12" max="12" width="11.28515625" style="1" bestFit="1" customWidth="1"/>
    <col min="13" max="15" width="9.140625" style="1"/>
    <col min="16" max="16" width="10.140625" style="1" bestFit="1" customWidth="1"/>
    <col min="17" max="16384" width="9.140625" style="1"/>
  </cols>
  <sheetData>
    <row r="1" spans="1:17" s="4" customFormat="1" ht="33.75" customHeight="1">
      <c r="A1" s="736" t="s">
        <v>378</v>
      </c>
      <c r="B1" s="736"/>
      <c r="C1" s="736"/>
      <c r="D1" s="736"/>
      <c r="E1" s="99"/>
      <c r="O1" s="741"/>
      <c r="P1" s="741"/>
      <c r="Q1" s="741"/>
    </row>
    <row r="2" spans="1:17" ht="15.95" customHeight="1">
      <c r="A2" s="3"/>
      <c r="B2" s="3" t="s">
        <v>379</v>
      </c>
      <c r="C2" s="3" t="s">
        <v>380</v>
      </c>
      <c r="D2" s="3" t="s">
        <v>381</v>
      </c>
      <c r="E2" s="102"/>
      <c r="F2" s="1"/>
      <c r="L2" s="742"/>
      <c r="M2" s="743"/>
      <c r="P2" s="742"/>
      <c r="Q2" s="743"/>
    </row>
    <row r="3" spans="1:17" ht="15.95" customHeight="1">
      <c r="A3" s="2" t="s">
        <v>77</v>
      </c>
      <c r="B3" s="16"/>
      <c r="C3" s="16"/>
      <c r="D3" s="36">
        <f>'working ZWG'!D24</f>
        <v>0.71679999999999999</v>
      </c>
      <c r="E3" s="100"/>
      <c r="F3" s="1"/>
      <c r="L3" s="742"/>
      <c r="M3" s="743"/>
      <c r="P3" s="742"/>
      <c r="Q3" s="743"/>
    </row>
    <row r="4" spans="1:17" ht="15.95" customHeight="1">
      <c r="A4" s="2" t="s">
        <v>78</v>
      </c>
      <c r="B4" s="16"/>
      <c r="C4" s="16"/>
      <c r="D4" s="36">
        <f>'working ZWG'!D25</f>
        <v>7.46E-2</v>
      </c>
      <c r="E4" s="100"/>
      <c r="F4" s="1"/>
      <c r="L4" s="742"/>
      <c r="M4" s="743"/>
      <c r="P4" s="742"/>
      <c r="Q4" s="743"/>
    </row>
    <row r="5" spans="1:17" ht="15.95" customHeight="1" thickBot="1">
      <c r="A5" s="2" t="s">
        <v>79</v>
      </c>
      <c r="B5" s="16"/>
      <c r="C5" s="16"/>
      <c r="D5" s="36">
        <f>'working ZWG'!D26</f>
        <v>1.36575</v>
      </c>
      <c r="E5" s="100"/>
      <c r="F5" t="s">
        <v>382</v>
      </c>
      <c r="L5" s="742"/>
      <c r="M5" s="743"/>
      <c r="P5" s="742"/>
      <c r="Q5" s="742"/>
    </row>
    <row r="6" spans="1:17" ht="15.95" customHeight="1">
      <c r="A6" s="2" t="s">
        <v>130</v>
      </c>
      <c r="B6" s="16"/>
      <c r="C6" s="16"/>
      <c r="D6" s="36">
        <f>'working ZWG'!D27</f>
        <v>0</v>
      </c>
      <c r="E6" s="100"/>
      <c r="F6" s="282" t="s">
        <v>102</v>
      </c>
      <c r="G6" s="439">
        <v>0.8</v>
      </c>
    </row>
    <row r="7" spans="1:17" ht="15.95" customHeight="1">
      <c r="A7" s="2" t="s">
        <v>80</v>
      </c>
      <c r="B7" s="16"/>
      <c r="C7" s="16"/>
      <c r="D7" s="36">
        <f>'working ZWG'!D28</f>
        <v>159.22499999999999</v>
      </c>
      <c r="E7" s="101"/>
      <c r="F7" s="283" t="s">
        <v>103</v>
      </c>
      <c r="G7" s="284">
        <v>0.8</v>
      </c>
    </row>
    <row r="8" spans="1:17" ht="15.95" customHeight="1">
      <c r="A8" s="2" t="s">
        <v>132</v>
      </c>
      <c r="B8" s="16"/>
      <c r="C8" s="16"/>
      <c r="D8" s="36">
        <f>'working ZWG'!D29</f>
        <v>0</v>
      </c>
      <c r="E8" s="100"/>
      <c r="F8" s="283" t="s">
        <v>104</v>
      </c>
      <c r="G8" s="284">
        <v>0.8</v>
      </c>
      <c r="J8" s="17" t="s">
        <v>383</v>
      </c>
      <c r="K8" s="228">
        <v>46134</v>
      </c>
    </row>
    <row r="9" spans="1:17" ht="15.95" customHeight="1">
      <c r="A9" s="2" t="s">
        <v>81</v>
      </c>
      <c r="B9" s="16"/>
      <c r="C9" s="16"/>
      <c r="D9" s="36">
        <f>'working ZWG'!D30</f>
        <v>16.440550000000002</v>
      </c>
      <c r="E9" s="100"/>
      <c r="F9" s="283" t="s">
        <v>105</v>
      </c>
      <c r="G9" s="285">
        <v>0.8</v>
      </c>
      <c r="J9" s="17" t="s">
        <v>28</v>
      </c>
      <c r="K9" s="39"/>
    </row>
    <row r="10" spans="1:17" ht="15.95" customHeight="1" thickBot="1">
      <c r="A10" s="2" t="s">
        <v>96</v>
      </c>
      <c r="B10" s="16"/>
      <c r="C10" s="16"/>
      <c r="D10" s="36">
        <f>'working ZWG'!D31</f>
        <v>9.1606000000000005</v>
      </c>
      <c r="E10" s="100"/>
      <c r="F10" s="286" t="s">
        <v>106</v>
      </c>
      <c r="G10" s="287">
        <v>0.8</v>
      </c>
      <c r="J10" t="s">
        <v>384</v>
      </c>
      <c r="K10" s="17" t="s">
        <v>111</v>
      </c>
    </row>
    <row r="11" spans="1:17" ht="15.95" customHeight="1">
      <c r="A11" s="2" t="s">
        <v>82</v>
      </c>
      <c r="B11" s="16"/>
      <c r="C11" s="16"/>
      <c r="D11" s="36">
        <f>'working ZWG'!D32</f>
        <v>0.77985000000000004</v>
      </c>
      <c r="E11" s="100"/>
      <c r="F11" s="1"/>
      <c r="K11" s="228"/>
    </row>
    <row r="12" spans="1:17" ht="19.5" customHeight="1">
      <c r="A12" s="2" t="s">
        <v>121</v>
      </c>
      <c r="B12" s="16"/>
      <c r="C12" s="16"/>
      <c r="D12" s="36">
        <f>'working ZWG'!D33</f>
        <v>1.3520000000000001</v>
      </c>
      <c r="E12" s="100"/>
      <c r="F12" s="1"/>
      <c r="J12" t="s">
        <v>385</v>
      </c>
      <c r="K12" s="228">
        <f>IF(K10="am",K8,K8-1)</f>
        <v>46134</v>
      </c>
      <c r="P12" s="589"/>
    </row>
    <row r="13" spans="1:17" s="17" customFormat="1" ht="15.95" customHeight="1">
      <c r="A13" s="17" t="s">
        <v>386</v>
      </c>
      <c r="B13" s="16"/>
      <c r="C13" s="16"/>
      <c r="D13" s="36">
        <f>'working ZWG'!D34</f>
        <v>1.175</v>
      </c>
      <c r="E13" s="100"/>
      <c r="F13" t="s">
        <v>387</v>
      </c>
      <c r="G13" s="1"/>
      <c r="H13" s="1"/>
      <c r="N13" s="591"/>
      <c r="P13" s="590"/>
    </row>
    <row r="14" spans="1:17" ht="15.95" customHeight="1">
      <c r="A14" s="2" t="s">
        <v>95</v>
      </c>
      <c r="B14" s="16"/>
      <c r="C14" s="16"/>
      <c r="D14" s="36">
        <f>'working ZWG'!D35</f>
        <v>129.05000000000001</v>
      </c>
      <c r="E14" s="100"/>
      <c r="F14" t="s">
        <v>56</v>
      </c>
      <c r="G14" s="602">
        <v>5.3237399999999999</v>
      </c>
      <c r="K14" s="103"/>
      <c r="N14" s="103"/>
    </row>
    <row r="15" spans="1:17" ht="15.95" customHeight="1">
      <c r="A15" s="2" t="s">
        <v>131</v>
      </c>
      <c r="B15" s="16"/>
      <c r="C15" s="16"/>
      <c r="D15" s="36">
        <f>'working ZWG'!D36</f>
        <v>0</v>
      </c>
      <c r="E15" s="100"/>
      <c r="F15" t="s">
        <v>57</v>
      </c>
      <c r="G15" s="602">
        <v>5.3487</v>
      </c>
      <c r="K15" s="103"/>
      <c r="N15" s="103"/>
    </row>
    <row r="16" spans="1:17" s="17" customFormat="1" ht="15.95" customHeight="1">
      <c r="A16" s="2" t="s">
        <v>133</v>
      </c>
      <c r="B16" s="16"/>
      <c r="C16" s="16"/>
      <c r="D16" s="36">
        <f>'working ZWG'!D37</f>
        <v>1733.67</v>
      </c>
      <c r="E16" s="100"/>
      <c r="F16" t="s">
        <v>58</v>
      </c>
      <c r="G16" s="1">
        <v>5.3892699999999998</v>
      </c>
      <c r="H16" s="1"/>
      <c r="N16" s="591"/>
    </row>
    <row r="17" spans="1:14" ht="15.95" customHeight="1">
      <c r="A17" s="2" t="s">
        <v>134</v>
      </c>
      <c r="B17" s="16"/>
      <c r="C17" s="16"/>
      <c r="D17" s="36">
        <f>'working ZWG'!D38</f>
        <v>0</v>
      </c>
      <c r="E17" s="100"/>
      <c r="F17" t="s">
        <v>64</v>
      </c>
      <c r="G17" s="1">
        <f>Sheet2!C9</f>
        <v>0</v>
      </c>
      <c r="N17" s="103"/>
    </row>
    <row r="18" spans="1:14" ht="15.95" customHeight="1">
      <c r="A18" s="2" t="s">
        <v>135</v>
      </c>
      <c r="B18" s="16"/>
      <c r="C18" s="16"/>
      <c r="D18" s="36">
        <f>'working ZWG'!D39</f>
        <v>0</v>
      </c>
      <c r="E18" s="100"/>
      <c r="J18" s="45"/>
      <c r="K18" s="1" t="s">
        <v>29</v>
      </c>
      <c r="N18" s="103"/>
    </row>
    <row r="19" spans="1:14" ht="15.95" customHeight="1">
      <c r="A19" s="2" t="s">
        <v>136</v>
      </c>
      <c r="B19" s="16"/>
      <c r="C19" s="16"/>
      <c r="D19" s="36">
        <f>'working ZWG'!D40</f>
        <v>19.148499999999999</v>
      </c>
      <c r="E19" s="101"/>
      <c r="F19" s="1"/>
    </row>
    <row r="20" spans="1:14" ht="15.95" customHeight="1">
      <c r="A20" s="2" t="s">
        <v>97</v>
      </c>
      <c r="B20" s="136"/>
      <c r="C20" s="136"/>
      <c r="D20" s="36">
        <f>'working ZWG'!D41</f>
        <v>6.8223000000000003</v>
      </c>
      <c r="F20" s="1"/>
    </row>
    <row r="21" spans="1:14" ht="15.95" customHeight="1">
      <c r="A21" s="2" t="s">
        <v>99</v>
      </c>
      <c r="B21" s="136"/>
      <c r="C21" s="136"/>
      <c r="D21" s="36">
        <f>'working ZWG'!D42</f>
        <v>93.83</v>
      </c>
      <c r="F21" s="1"/>
    </row>
    <row r="22" spans="1:14" ht="15.95" customHeight="1">
      <c r="A22" s="2" t="s">
        <v>388</v>
      </c>
      <c r="B22" s="136"/>
      <c r="C22" s="136"/>
      <c r="D22" s="36">
        <f>'working ZWG'!D43</f>
        <v>25.249700000000001</v>
      </c>
      <c r="F22" s="1"/>
    </row>
    <row r="23" spans="1:14" ht="15.95" customHeight="1">
      <c r="F23" s="1"/>
    </row>
    <row r="25" spans="1:14" ht="15.95" hidden="1" customHeight="1">
      <c r="E25" s="103"/>
    </row>
    <row r="26" spans="1:14" ht="15.95" hidden="1" customHeight="1">
      <c r="F26" s="17" t="s">
        <v>389</v>
      </c>
      <c r="I26" s="442" t="s">
        <v>390</v>
      </c>
      <c r="J26" s="593">
        <v>13.2517</v>
      </c>
      <c r="K26" s="478" t="s">
        <v>391</v>
      </c>
      <c r="N26" s="548"/>
    </row>
    <row r="27" spans="1:14" ht="15.95" hidden="1" customHeight="1">
      <c r="F27" s="17" t="s">
        <v>108</v>
      </c>
      <c r="G27" s="348">
        <f>100/'External Rates'!K17</f>
        <v>5.7928701354373038</v>
      </c>
      <c r="I27" t="s">
        <v>108</v>
      </c>
      <c r="J27" s="549">
        <f>+$J$26*0.95</f>
        <v>12.589115</v>
      </c>
    </row>
    <row r="28" spans="1:14" ht="15.95" hidden="1" customHeight="1">
      <c r="F28" s="17" t="s">
        <v>76</v>
      </c>
      <c r="G28" s="348">
        <f>100/'External Rates'!J17</f>
        <v>6.4026635080193364</v>
      </c>
      <c r="I28" t="s">
        <v>76</v>
      </c>
      <c r="J28" s="549">
        <f>+$J$26*1.05</f>
        <v>13.914285</v>
      </c>
    </row>
    <row r="29" spans="1:14" ht="15.95" hidden="1" customHeight="1"/>
    <row r="30" spans="1:14" ht="15.95" hidden="1" customHeight="1"/>
    <row r="31" spans="1:14" ht="15.95" customHeight="1">
      <c r="L31" s="103"/>
    </row>
    <row r="33" spans="12:12" ht="15.95" customHeight="1">
      <c r="L33" s="359"/>
    </row>
  </sheetData>
  <protectedRanges>
    <protectedRange password="DE5B" sqref="A14:A19" name="Range1_2"/>
    <protectedRange password="DE5B" sqref="A6:A7 A11" name="Range1_1_1"/>
  </protectedRanges>
  <mergeCells count="10">
    <mergeCell ref="A1:D1"/>
    <mergeCell ref="L2:M2"/>
    <mergeCell ref="L3:M3"/>
    <mergeCell ref="L4:M4"/>
    <mergeCell ref="P5:Q5"/>
    <mergeCell ref="L5:M5"/>
    <mergeCell ref="O1:Q1"/>
    <mergeCell ref="P2:Q2"/>
    <mergeCell ref="P3:Q3"/>
    <mergeCell ref="P4:Q4"/>
  </mergeCells>
  <phoneticPr fontId="132" type="noConversion"/>
  <pageMargins left="0.75" right="0.75" top="1" bottom="1" header="0.5" footer="0.5"/>
  <pageSetup paperSize="9" scale="59" orientation="portrait" r:id="rId1"/>
  <headerFooter alignWithMargins="0">
    <oddFooter>&amp;L_x000D_&amp;1#&amp;"Calibri"&amp;10&amp;K008000 Unrestricted</oddFooter>
  </headerFooter>
  <colBreaks count="1" manualBreakCount="1">
    <brk id="12"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Q50"/>
  <sheetViews>
    <sheetView workbookViewId="0">
      <selection activeCell="P18" sqref="P18"/>
    </sheetView>
  </sheetViews>
  <sheetFormatPr defaultRowHeight="12.75"/>
  <cols>
    <col min="2" max="2" width="11.7109375" bestFit="1" customWidth="1"/>
    <col min="5" max="6" width="12" bestFit="1" customWidth="1"/>
    <col min="7" max="7" width="15.5703125" customWidth="1"/>
    <col min="8" max="8" width="13.140625" customWidth="1"/>
    <col min="13" max="13" width="12.28515625" bestFit="1" customWidth="1"/>
    <col min="14" max="14" width="16.7109375" customWidth="1"/>
    <col min="15" max="16" width="12.28515625" bestFit="1" customWidth="1"/>
    <col min="17" max="17" width="13.7109375" customWidth="1"/>
  </cols>
  <sheetData>
    <row r="1" spans="1:17">
      <c r="A1" t="s">
        <v>392</v>
      </c>
      <c r="B1" t="s">
        <v>393</v>
      </c>
      <c r="C1" t="s">
        <v>394</v>
      </c>
      <c r="D1" t="s">
        <v>395</v>
      </c>
      <c r="E1" t="s">
        <v>227</v>
      </c>
      <c r="F1" t="s">
        <v>396</v>
      </c>
      <c r="G1" t="s">
        <v>397</v>
      </c>
      <c r="H1" t="s">
        <v>39</v>
      </c>
      <c r="N1" t="s">
        <v>398</v>
      </c>
      <c r="O1" t="s">
        <v>399</v>
      </c>
      <c r="P1" t="s">
        <v>3</v>
      </c>
    </row>
    <row r="2" spans="1:17">
      <c r="A2" t="s">
        <v>377</v>
      </c>
      <c r="B2" t="s">
        <v>400</v>
      </c>
      <c r="C2" t="s">
        <v>17</v>
      </c>
      <c r="D2" t="s">
        <v>28</v>
      </c>
      <c r="E2">
        <f>'Rates input '!J27</f>
        <v>17.191636989999999</v>
      </c>
      <c r="F2">
        <f>'Rates input '!K27</f>
        <v>19.006585430000001</v>
      </c>
      <c r="G2" s="245">
        <f>Date!K12</f>
        <v>46134</v>
      </c>
      <c r="H2" s="565">
        <f>+P18</f>
        <v>18.098984959999999</v>
      </c>
      <c r="M2" t="s">
        <v>14</v>
      </c>
      <c r="N2" s="449">
        <f>'Rates input '!E11*'Rates input '!$E$28</f>
        <v>32.425917236999993</v>
      </c>
      <c r="O2" s="449">
        <f>+'Rates input '!F11*'Rates input '!$F$28</f>
        <v>35.849776557000006</v>
      </c>
      <c r="P2" s="449">
        <f>+(('Rates input '!E11+'Rates input '!F11)/2)*'Rates input '!$G$28</f>
        <v>34.137594399999998</v>
      </c>
      <c r="Q2">
        <f>+P2/'Rates input '!$G$28</f>
        <v>1.3519999999999999</v>
      </c>
    </row>
    <row r="3" spans="1:17">
      <c r="A3" t="s">
        <v>377</v>
      </c>
      <c r="B3" t="s">
        <v>401</v>
      </c>
      <c r="C3" t="s">
        <v>15</v>
      </c>
      <c r="D3" t="s">
        <v>28</v>
      </c>
      <c r="E3">
        <f>'Rates input '!J12</f>
        <v>1.69109866</v>
      </c>
      <c r="F3">
        <f>'Rates input '!K12</f>
        <v>2.0865089600000002</v>
      </c>
      <c r="G3" s="245">
        <f>G2</f>
        <v>46134</v>
      </c>
      <c r="H3" s="565">
        <f>+P3</f>
        <v>1.8836276199999999</v>
      </c>
      <c r="M3" t="s">
        <v>15</v>
      </c>
      <c r="N3" s="449">
        <f>'Rates input '!E12*'Rates input '!$E$28</f>
        <v>1.6910986574999998</v>
      </c>
      <c r="O3" s="449">
        <f>+'Rates input '!F12*'Rates input '!$F$28</f>
        <v>2.0865089595000001</v>
      </c>
      <c r="P3" s="449">
        <f>+(('Rates input '!E12+'Rates input '!F12)/2)*'Rates input '!$G$28</f>
        <v>1.8836276199999999</v>
      </c>
      <c r="Q3">
        <f>+P3/'Rates input '!$G$28</f>
        <v>7.46E-2</v>
      </c>
    </row>
    <row r="4" spans="1:17">
      <c r="A4" t="s">
        <v>377</v>
      </c>
      <c r="B4" t="s">
        <v>402</v>
      </c>
      <c r="C4" t="s">
        <v>28</v>
      </c>
      <c r="D4" t="s">
        <v>18</v>
      </c>
      <c r="E4">
        <f>'Rates input '!J15</f>
        <v>5.1515940000000003E-2</v>
      </c>
      <c r="F4">
        <f>'Rates input '!K15</f>
        <v>5.6934499999999999E-2</v>
      </c>
      <c r="G4" s="245">
        <f>G3</f>
        <v>46134</v>
      </c>
      <c r="H4" s="565">
        <f>+P6</f>
        <v>5.4089751561404678E-2</v>
      </c>
      <c r="M4" t="s">
        <v>19</v>
      </c>
      <c r="N4" s="449">
        <f>'Rates input '!E13/'Rates input '!$E$28</f>
        <v>3.2500646698668437E-2</v>
      </c>
      <c r="O4" s="449">
        <f>+'Rates input '!F13/'Rates input '!$F$28</f>
        <v>2.9424206265911315E-2</v>
      </c>
      <c r="P4" s="449">
        <f>+(('Rates input '!E13+'Rates input '!F13)/2)/'Rates input '!$G$28</f>
        <v>3.0885515471470944E-2</v>
      </c>
      <c r="Q4">
        <f>+P4*'Rates input '!$G$28</f>
        <v>0.77984999999999993</v>
      </c>
    </row>
    <row r="5" spans="1:17">
      <c r="A5" t="s">
        <v>377</v>
      </c>
      <c r="B5" t="s">
        <v>403</v>
      </c>
      <c r="C5" t="s">
        <v>28</v>
      </c>
      <c r="D5" t="s">
        <v>22</v>
      </c>
      <c r="E5">
        <f>'Rates input '!J21</f>
        <v>6.0062948399999998</v>
      </c>
      <c r="F5">
        <f>'Rates input '!K21</f>
        <v>6.6372857400000003</v>
      </c>
      <c r="G5" s="245">
        <f t="shared" ref="G5:G16" si="0">G4</f>
        <v>46134</v>
      </c>
      <c r="H5" s="565">
        <f>+P12</f>
        <v>6.3060155170160446</v>
      </c>
      <c r="M5" t="s">
        <v>16</v>
      </c>
      <c r="N5" s="449">
        <f>'Rates input '!E14/'Rates input '!$E$28</f>
        <v>0.6852650464007598</v>
      </c>
      <c r="O5" s="449">
        <f>+'Rates input '!F14/'Rates input '!$F$28</f>
        <v>0.62022424783170449</v>
      </c>
      <c r="P5" s="449">
        <f>+(('Rates input '!E14+'Rates input '!F14)/2)/'Rates input '!$G$28</f>
        <v>0.65111862715200586</v>
      </c>
      <c r="Q5">
        <f>+P5*'Rates input '!$G$28</f>
        <v>16.440550000000002</v>
      </c>
    </row>
    <row r="6" spans="1:17" s="563" customFormat="1">
      <c r="A6" s="563" t="s">
        <v>377</v>
      </c>
      <c r="B6" s="563" t="s">
        <v>404</v>
      </c>
      <c r="C6" s="563" t="s">
        <v>28</v>
      </c>
      <c r="D6" s="563" t="s">
        <v>16</v>
      </c>
      <c r="E6" s="563">
        <f>'Rates input '!J14</f>
        <v>0.62000171000000004</v>
      </c>
      <c r="F6" s="563">
        <f>'Rates input '!K14</f>
        <v>0.68551101000000003</v>
      </c>
      <c r="G6" s="564">
        <f t="shared" si="0"/>
        <v>46134</v>
      </c>
      <c r="H6" s="566">
        <f>+P5</f>
        <v>0.65111862715200586</v>
      </c>
      <c r="M6" t="s">
        <v>18</v>
      </c>
      <c r="N6" s="449">
        <f>'Rates input '!E15/'Rates input '!$E$28</f>
        <v>5.6934496147218426E-2</v>
      </c>
      <c r="O6" s="449">
        <f>+'Rates input '!F15/'Rates input '!$F$28</f>
        <v>5.1515935031382729E-2</v>
      </c>
      <c r="P6" s="449">
        <f>+(('Rates input '!E15+'Rates input '!F15)/2)/'Rates input '!$G$28</f>
        <v>5.4089751561404678E-2</v>
      </c>
      <c r="Q6">
        <f>+P6*'Rates input '!$G$28</f>
        <v>1.3657499999999998</v>
      </c>
    </row>
    <row r="7" spans="1:17">
      <c r="A7" t="s">
        <v>377</v>
      </c>
      <c r="B7" t="s">
        <v>405</v>
      </c>
      <c r="C7" t="s">
        <v>28</v>
      </c>
      <c r="D7" t="s">
        <v>19</v>
      </c>
      <c r="E7">
        <f>'Rates input '!J13</f>
        <v>2.9424209999999999E-2</v>
      </c>
      <c r="F7">
        <f>'Rates input '!K13</f>
        <v>3.2500649999999999E-2</v>
      </c>
      <c r="G7" s="245">
        <f t="shared" si="0"/>
        <v>46134</v>
      </c>
      <c r="H7" s="565">
        <f>+P4</f>
        <v>3.0885515471470944E-2</v>
      </c>
      <c r="M7" t="s">
        <v>20</v>
      </c>
      <c r="N7" s="449">
        <f>'Rates input '!E16/'Rates input '!$E$28</f>
        <v>0.28440984082562315</v>
      </c>
      <c r="O7" s="449">
        <f>+'Rates input '!F16/'Rates input '!$F$28</f>
        <v>0.25733073301955306</v>
      </c>
      <c r="P7" s="449">
        <f>+(('Rates input '!E16+'Rates input '!F16)/2)/'Rates input '!$G$28</f>
        <v>0.2701933092274364</v>
      </c>
      <c r="Q7">
        <f>+P7*'Rates input '!$G$28</f>
        <v>6.8223000000000011</v>
      </c>
    </row>
    <row r="8" spans="1:17">
      <c r="A8" t="s">
        <v>377</v>
      </c>
      <c r="B8" t="s">
        <v>406</v>
      </c>
      <c r="C8" t="s">
        <v>14</v>
      </c>
      <c r="D8" t="s">
        <v>28</v>
      </c>
      <c r="E8">
        <f>'Rates input '!J11</f>
        <v>32.425917239999997</v>
      </c>
      <c r="F8">
        <f>'Rates input '!K11</f>
        <v>35.849776560000002</v>
      </c>
      <c r="G8" s="245">
        <f t="shared" si="0"/>
        <v>46134</v>
      </c>
      <c r="H8" s="565">
        <f>+P2</f>
        <v>34.137594399999998</v>
      </c>
      <c r="K8" s="245"/>
      <c r="M8" t="s">
        <v>21</v>
      </c>
      <c r="N8" s="449">
        <f>'Rates input '!E17/'Rates input '!$E$28</f>
        <v>3.911250222253813</v>
      </c>
      <c r="O8" s="449">
        <f>+'Rates input '!F17/'Rates input '!$F$28</f>
        <v>3.5395045711999971</v>
      </c>
      <c r="P8" s="449">
        <f>+(('Rates input '!E17+'Rates input '!F17)/2)/'Rates input '!$G$28</f>
        <v>3.7160837554505597</v>
      </c>
      <c r="Q8">
        <f>+P8*'Rates input '!$G$28</f>
        <v>93.83</v>
      </c>
    </row>
    <row r="9" spans="1:17">
      <c r="A9" t="s">
        <v>377</v>
      </c>
      <c r="B9" t="s">
        <v>407</v>
      </c>
      <c r="C9" t="s">
        <v>11</v>
      </c>
      <c r="D9" t="s">
        <v>28</v>
      </c>
      <c r="E9">
        <f>'Rates input '!J26</f>
        <v>28.182578899999999</v>
      </c>
      <c r="F9">
        <f>'Rates input '!K26</f>
        <v>31.15446859</v>
      </c>
      <c r="G9" s="245">
        <f t="shared" si="0"/>
        <v>46134</v>
      </c>
      <c r="H9" s="565">
        <f>+P17</f>
        <v>29.668397500000001</v>
      </c>
      <c r="M9" t="s">
        <v>25</v>
      </c>
      <c r="N9" s="449">
        <f>'Rates input '!E18/'Rates input '!$E$28</f>
        <v>0.38186592315948309</v>
      </c>
      <c r="O9" s="449">
        <f>+'Rates input '!F18/'Rates input '!$F$28</f>
        <v>0.34555054590936207</v>
      </c>
      <c r="P9" s="449">
        <f>+(('Rates input '!E18+'Rates input '!F18)/2)/'Rates input '!$G$28</f>
        <v>0.36280035010316958</v>
      </c>
      <c r="Q9">
        <f>+P9*'Rates input '!$G$28</f>
        <v>9.1606000000000005</v>
      </c>
    </row>
    <row r="10" spans="1:17">
      <c r="A10" t="s">
        <v>377</v>
      </c>
      <c r="B10" t="s">
        <v>408</v>
      </c>
      <c r="C10" t="s">
        <v>28</v>
      </c>
      <c r="D10" t="s">
        <v>25</v>
      </c>
      <c r="E10">
        <f>'Rates input '!J18</f>
        <v>0.34560000000000002</v>
      </c>
      <c r="F10">
        <f>'Rates input '!K18</f>
        <v>0.38190000000000002</v>
      </c>
      <c r="G10" s="245">
        <f t="shared" si="0"/>
        <v>46134</v>
      </c>
      <c r="H10" s="565">
        <f>+P9</f>
        <v>0.36280035010316958</v>
      </c>
      <c r="M10" t="s">
        <v>409</v>
      </c>
      <c r="N10" s="449">
        <f>'Rates input '!E19/'Rates input '!$E$28</f>
        <v>0.38881962745570925</v>
      </c>
      <c r="O10" s="449">
        <f>+'Rates input '!F19/'Rates input '!$F$28</f>
        <v>0.35185330820526484</v>
      </c>
      <c r="P10" s="449">
        <f>+(('Rates input '!E19+'Rates input '!F19)/2)/'Rates input '!$G$28</f>
        <v>0.36941230984922596</v>
      </c>
      <c r="Q10">
        <f>+P10*'Rates input '!$G$28</f>
        <v>9.3275500000000005</v>
      </c>
    </row>
    <row r="11" spans="1:17">
      <c r="A11" t="s">
        <v>377</v>
      </c>
      <c r="B11" t="s">
        <v>410</v>
      </c>
      <c r="C11" t="s">
        <v>28</v>
      </c>
      <c r="D11" t="s">
        <v>20</v>
      </c>
      <c r="E11">
        <f>'Rates input '!J16</f>
        <v>0.25733073000000001</v>
      </c>
      <c r="F11">
        <f>'Rates input '!K16</f>
        <v>0.28440984000000002</v>
      </c>
      <c r="G11" s="245">
        <f t="shared" si="0"/>
        <v>46134</v>
      </c>
      <c r="H11" s="565">
        <f>+P7</f>
        <v>0.2701933092274364</v>
      </c>
      <c r="M11" t="s">
        <v>411</v>
      </c>
      <c r="N11" s="449">
        <f>'Rates input '!E20/'Rates input '!$E$28</f>
        <v>0.26513707406216186</v>
      </c>
      <c r="O11" s="449">
        <f>+'Rates input '!F20/'Rates input '!$F$28</f>
        <v>0.2399198708065744</v>
      </c>
      <c r="P11" s="449">
        <f>+(('Rates input '!E20+'Rates input '!F20)/2)/'Rates input '!$G$28</f>
        <v>0.25189804235297847</v>
      </c>
      <c r="Q11">
        <f>+P11*'Rates input '!$G$28</f>
        <v>6.3603500000000004</v>
      </c>
    </row>
    <row r="12" spans="1:17" s="556" customFormat="1">
      <c r="A12" s="556" t="s">
        <v>377</v>
      </c>
      <c r="B12" s="556" t="s">
        <v>412</v>
      </c>
      <c r="C12" s="556" t="s">
        <v>28</v>
      </c>
      <c r="D12" s="556" t="s">
        <v>21</v>
      </c>
      <c r="E12" s="556">
        <f>'Rates input '!J17</f>
        <v>3.5395045700000001</v>
      </c>
      <c r="F12" s="556">
        <f>'Rates input '!K17</f>
        <v>3.9112502199999999</v>
      </c>
      <c r="G12" s="561">
        <f t="shared" si="0"/>
        <v>46134</v>
      </c>
      <c r="H12" s="567">
        <f>+P8</f>
        <v>3.7160837554505597</v>
      </c>
      <c r="M12" t="s">
        <v>22</v>
      </c>
      <c r="N12" s="449">
        <f>'Rates input '!E21/'Rates input '!$E$28</f>
        <v>6.6372857374230403</v>
      </c>
      <c r="O12" s="449">
        <f>+'Rates input '!F21/'Rates input '!$F$28</f>
        <v>6.0062948414097139</v>
      </c>
      <c r="P12" s="449">
        <f>+(('Rates input '!E21+'Rates input '!F21)/2)/'Rates input '!$G$28</f>
        <v>6.3060155170160446</v>
      </c>
      <c r="Q12">
        <f>+P12*'Rates input '!$G$28</f>
        <v>159.22500000000002</v>
      </c>
    </row>
    <row r="13" spans="1:17">
      <c r="A13" t="s">
        <v>377</v>
      </c>
      <c r="B13" t="s">
        <v>413</v>
      </c>
      <c r="C13" t="s">
        <v>28</v>
      </c>
      <c r="D13" t="s">
        <v>23</v>
      </c>
      <c r="E13">
        <f>'Rates input '!J25</f>
        <v>4.8732309300000001</v>
      </c>
      <c r="F13">
        <f>'Rates input '!K25</f>
        <v>5.3736959500000001</v>
      </c>
      <c r="G13" s="245">
        <f t="shared" si="0"/>
        <v>46134</v>
      </c>
      <c r="H13" s="565">
        <f>+P16</f>
        <v>5.1109518132888709</v>
      </c>
      <c r="M13" t="s">
        <v>414</v>
      </c>
      <c r="N13" s="449">
        <f>'Rates input '!E22/'Rates input '!$E$28</f>
        <v>1.933946896294547</v>
      </c>
      <c r="O13" s="449">
        <f>+'Rates input '!F22/'Rates input '!$F$28</f>
        <v>1.7610770292980376</v>
      </c>
      <c r="P13" s="449">
        <f>+(('Rates input '!E22+'Rates input '!F22)/2)/'Rates input '!$G$28</f>
        <v>1.8431902161213796</v>
      </c>
      <c r="Q13">
        <f>+P13*'Rates input '!$G$28</f>
        <v>46.54</v>
      </c>
    </row>
    <row r="14" spans="1:17">
      <c r="A14" t="s">
        <v>377</v>
      </c>
      <c r="B14" t="s">
        <v>415</v>
      </c>
      <c r="C14" t="s">
        <v>28</v>
      </c>
      <c r="D14" t="s">
        <v>24</v>
      </c>
      <c r="E14">
        <f>'Rates input '!J24</f>
        <v>66.019454830000001</v>
      </c>
      <c r="F14">
        <f>'Rates input '!K24</f>
        <v>71.580631600000004</v>
      </c>
      <c r="G14" s="245">
        <f t="shared" si="0"/>
        <v>46134</v>
      </c>
      <c r="H14" s="565">
        <f>+P15</f>
        <v>68.661013794223294</v>
      </c>
      <c r="M14" t="s">
        <v>26</v>
      </c>
      <c r="N14" s="449">
        <f>'Rates input '!E23/'Rates input '!$E$28</f>
        <v>0.79025430838886468</v>
      </c>
      <c r="O14" s="449">
        <f>+'Rates input '!F23/'Rates input '!$F$28</f>
        <v>0.72951361798357994</v>
      </c>
      <c r="P14" s="449">
        <f>+(('Rates input '!E23+'Rates input '!F23)/2)/'Rates input '!$G$28</f>
        <v>0.75836544592609012</v>
      </c>
      <c r="Q14">
        <f>+P14*'Rates input '!$G$28</f>
        <v>19.148499999999999</v>
      </c>
    </row>
    <row r="15" spans="1:17">
      <c r="A15" t="s">
        <v>377</v>
      </c>
      <c r="B15" t="s">
        <v>416</v>
      </c>
      <c r="C15" t="s">
        <v>28</v>
      </c>
      <c r="D15" t="s">
        <v>26</v>
      </c>
      <c r="E15">
        <f>'Rates input '!J23</f>
        <v>0.72951361999999997</v>
      </c>
      <c r="F15">
        <f>'Rates input '!K23</f>
        <v>0.79025431000000002</v>
      </c>
      <c r="G15" s="245">
        <f t="shared" si="0"/>
        <v>46134</v>
      </c>
      <c r="H15" s="565">
        <f>+P14</f>
        <v>0.75836544592609012</v>
      </c>
      <c r="M15" t="s">
        <v>24</v>
      </c>
      <c r="N15" s="449">
        <f>'Rates input '!E24/'Rates input '!$E$28</f>
        <v>71.580631598958036</v>
      </c>
      <c r="O15" s="449">
        <f>+'Rates input '!F24/'Rates input '!$F$28</f>
        <v>66.019454828034725</v>
      </c>
      <c r="P15" s="449">
        <f>+(('Rates input '!E24+'Rates input '!F24)/2)/'Rates input '!$G$28</f>
        <v>68.661013794223294</v>
      </c>
      <c r="Q15">
        <f>+P15*'Rates input '!$G$28</f>
        <v>1733.6699999999998</v>
      </c>
    </row>
    <row r="16" spans="1:17">
      <c r="A16" t="s">
        <v>377</v>
      </c>
      <c r="B16" t="s">
        <v>47</v>
      </c>
      <c r="C16" t="s">
        <v>12</v>
      </c>
      <c r="D16" t="s">
        <v>28</v>
      </c>
      <c r="E16" s="351">
        <f>'Rates input '!J28</f>
        <v>533.08416</v>
      </c>
      <c r="F16" s="351">
        <f>'Rates input '!K28</f>
        <v>26.512185000000002</v>
      </c>
      <c r="G16" s="245">
        <f t="shared" si="0"/>
        <v>46134</v>
      </c>
      <c r="H16" s="351">
        <f>'Rates input '!G28</f>
        <v>25.249700000000001</v>
      </c>
      <c r="M16" t="s">
        <v>23</v>
      </c>
      <c r="N16" s="449">
        <f>'Rates input '!E25/'Rates input '!$E$28</f>
        <v>5.3736959459445384</v>
      </c>
      <c r="O16" s="449">
        <f>+'Rates input '!F25/'Rates input '!$F$28</f>
        <v>4.8732309313623139</v>
      </c>
      <c r="P16" s="449">
        <f>+(('Rates input '!E25+'Rates input '!F25)/2)/'Rates input '!$G$28</f>
        <v>5.1109518132888709</v>
      </c>
      <c r="Q16">
        <f>+P16*'Rates input '!$G$28</f>
        <v>129.05000000000001</v>
      </c>
    </row>
    <row r="17" spans="1:17">
      <c r="M17" t="s">
        <v>11</v>
      </c>
      <c r="N17" s="449">
        <f>'Rates input '!E26*'Rates input '!$E$28</f>
        <v>28.182578903500001</v>
      </c>
      <c r="O17" s="449">
        <f>+'Rates input '!F26*'Rates input '!$F$28</f>
        <v>31.154468593500003</v>
      </c>
      <c r="P17" s="449">
        <f>+(('Rates input '!E26+'Rates input '!F26)/2)*'Rates input '!$G$28</f>
        <v>29.668397500000001</v>
      </c>
      <c r="Q17">
        <f>+P17/'Rates input '!$G$28</f>
        <v>1.175</v>
      </c>
    </row>
    <row r="18" spans="1:17">
      <c r="M18" t="s">
        <v>17</v>
      </c>
      <c r="N18" s="449">
        <f>'Rates input '!E27*'Rates input '!$E$28</f>
        <v>17.191636990500001</v>
      </c>
      <c r="O18" s="449">
        <f>+'Rates input '!F27*'Rates input '!$F$28</f>
        <v>19.006585426500003</v>
      </c>
      <c r="P18" s="449">
        <f>+(('Rates input '!E27+'Rates input '!F27)/2)*'Rates input '!$G$28</f>
        <v>18.098984959999999</v>
      </c>
      <c r="Q18">
        <f>+P18/'Rates input '!$G$28</f>
        <v>0.71679999999999999</v>
      </c>
    </row>
    <row r="19" spans="1:17">
      <c r="M19" t="s">
        <v>28</v>
      </c>
      <c r="N19" s="437"/>
    </row>
    <row r="20" spans="1:17">
      <c r="H20" s="559"/>
    </row>
    <row r="21" spans="1:17">
      <c r="H21" s="559"/>
    </row>
    <row r="22" spans="1:17">
      <c r="H22" s="559"/>
    </row>
    <row r="23" spans="1:17">
      <c r="B23" t="s">
        <v>379</v>
      </c>
      <c r="C23" t="s">
        <v>380</v>
      </c>
      <c r="D23" t="s">
        <v>381</v>
      </c>
      <c r="H23" s="559"/>
    </row>
    <row r="24" spans="1:17">
      <c r="A24" t="s">
        <v>77</v>
      </c>
      <c r="D24">
        <f>'Rates from FT'!D22</f>
        <v>0.71679999999999999</v>
      </c>
      <c r="E24">
        <f>ROUND(E2/$E$16,4)</f>
        <v>3.2199999999999999E-2</v>
      </c>
      <c r="F24">
        <f>ROUND(F2/$F$16,4)</f>
        <v>0.71689999999999998</v>
      </c>
      <c r="H24" s="559"/>
    </row>
    <row r="25" spans="1:17">
      <c r="A25" t="s">
        <v>78</v>
      </c>
      <c r="D25">
        <f>'Rates from FT'!D21</f>
        <v>7.46E-2</v>
      </c>
      <c r="E25">
        <f>ROUND(E3/$E$16,4)</f>
        <v>3.2000000000000002E-3</v>
      </c>
      <c r="F25">
        <f>ROUND(F3/$F$16,4)</f>
        <v>7.8700000000000006E-2</v>
      </c>
      <c r="H25" s="559"/>
    </row>
    <row r="26" spans="1:17">
      <c r="A26" t="s">
        <v>79</v>
      </c>
      <c r="D26">
        <f>'Rates from FT'!D33</f>
        <v>1.36575</v>
      </c>
      <c r="E26">
        <f>ROUND(E4*$E$16,4)</f>
        <v>27.462299999999999</v>
      </c>
      <c r="F26">
        <f>ROUND(F4*$F$16,4)</f>
        <v>1.5095000000000001</v>
      </c>
      <c r="H26" s="559"/>
    </row>
    <row r="27" spans="1:17">
      <c r="A27" t="s">
        <v>130</v>
      </c>
      <c r="H27" s="559"/>
    </row>
    <row r="28" spans="1:17">
      <c r="A28" t="s">
        <v>80</v>
      </c>
      <c r="D28">
        <f>'Rates from FT'!D37</f>
        <v>159.22499999999999</v>
      </c>
      <c r="E28">
        <f>ROUND(E5*$E$16,2)</f>
        <v>3201.86</v>
      </c>
      <c r="F28">
        <f>ROUND(F5*$F$16,2)</f>
        <v>175.97</v>
      </c>
      <c r="H28" s="559"/>
    </row>
    <row r="29" spans="1:17">
      <c r="A29" t="s">
        <v>132</v>
      </c>
      <c r="H29" s="559"/>
    </row>
    <row r="30" spans="1:17">
      <c r="A30" t="s">
        <v>81</v>
      </c>
      <c r="D30">
        <f>'Rates from FT'!D3</f>
        <v>16.440550000000002</v>
      </c>
      <c r="E30">
        <f>ROUND(E6*$E$16,4)</f>
        <v>330.51310000000001</v>
      </c>
      <c r="F30">
        <f>ROUND(F6*$F$16,4)</f>
        <v>18.174399999999999</v>
      </c>
      <c r="H30" s="559"/>
    </row>
    <row r="31" spans="1:17">
      <c r="A31" t="s">
        <v>96</v>
      </c>
      <c r="D31">
        <f>'Rates from FT'!D2</f>
        <v>9.1606000000000005</v>
      </c>
      <c r="E31">
        <f>ROUND(E10*$E$16,4)</f>
        <v>184.23390000000001</v>
      </c>
      <c r="F31">
        <f>ROUND(F10*$F$16,4)</f>
        <v>10.125</v>
      </c>
      <c r="H31" s="559"/>
    </row>
    <row r="32" spans="1:17">
      <c r="A32" t="s">
        <v>82</v>
      </c>
      <c r="D32">
        <f>'Rates from FT'!D34</f>
        <v>0.77985000000000004</v>
      </c>
      <c r="E32">
        <f>ROUND(E7*$E$16,4)</f>
        <v>15.685600000000001</v>
      </c>
      <c r="F32">
        <f>ROUND(F7*$F$16,4)</f>
        <v>0.86170000000000002</v>
      </c>
      <c r="H32" s="559"/>
    </row>
    <row r="33" spans="1:8">
      <c r="A33" t="s">
        <v>121</v>
      </c>
      <c r="D33">
        <f>'Rates from FT'!D31</f>
        <v>1.3520000000000001</v>
      </c>
      <c r="E33">
        <f>ROUND(E8/$E$16,4)</f>
        <v>6.08E-2</v>
      </c>
      <c r="F33">
        <f>ROUND(F8/$F$16,4)</f>
        <v>1.3522000000000001</v>
      </c>
      <c r="H33" s="559"/>
    </row>
    <row r="34" spans="1:8">
      <c r="A34" t="s">
        <v>386</v>
      </c>
      <c r="D34">
        <f>'Rates from FT'!D5</f>
        <v>1.175</v>
      </c>
      <c r="E34">
        <f>ROUND(E9/$E$16,4)</f>
        <v>5.2900000000000003E-2</v>
      </c>
      <c r="F34">
        <f>ROUND(F9/$F$16,4)</f>
        <v>1.1751</v>
      </c>
      <c r="H34" s="559"/>
    </row>
    <row r="35" spans="1:8">
      <c r="A35" t="s">
        <v>95</v>
      </c>
      <c r="D35">
        <f>'Rates from FT'!D38</f>
        <v>129.05000000000001</v>
      </c>
      <c r="E35">
        <f>ROUND(E13*$E$16,2)</f>
        <v>2597.84</v>
      </c>
      <c r="F35">
        <f>ROUND(F13*$F$16,2)</f>
        <v>142.47</v>
      </c>
      <c r="H35" s="559"/>
    </row>
    <row r="36" spans="1:8">
      <c r="A36" t="s">
        <v>131</v>
      </c>
      <c r="H36" s="559"/>
    </row>
    <row r="37" spans="1:8">
      <c r="A37" t="s">
        <v>133</v>
      </c>
      <c r="D37">
        <f>'Rates from FT'!D39</f>
        <v>1733.67</v>
      </c>
      <c r="E37">
        <f>ROUND(E14*$E$16,2)</f>
        <v>35193.93</v>
      </c>
      <c r="F37">
        <f>ROUND(F14*$F$16,2)</f>
        <v>1897.76</v>
      </c>
      <c r="H37" s="559"/>
    </row>
    <row r="38" spans="1:8">
      <c r="A38" t="s">
        <v>134</v>
      </c>
      <c r="H38" s="559"/>
    </row>
    <row r="39" spans="1:8">
      <c r="A39" t="s">
        <v>135</v>
      </c>
      <c r="H39" s="559"/>
    </row>
    <row r="40" spans="1:8">
      <c r="A40" t="s">
        <v>136</v>
      </c>
      <c r="D40">
        <f>'Rates from FT'!D4</f>
        <v>19.148499999999999</v>
      </c>
      <c r="E40">
        <f>ROUND(E15*$E$16,2)</f>
        <v>388.89</v>
      </c>
      <c r="F40">
        <f>ROUND(F15*$F$16,2)</f>
        <v>20.95</v>
      </c>
      <c r="H40" s="559"/>
    </row>
    <row r="41" spans="1:8">
      <c r="A41" t="s">
        <v>97</v>
      </c>
      <c r="D41">
        <f>'Rates from FT'!D35</f>
        <v>6.8223000000000003</v>
      </c>
      <c r="E41">
        <f>ROUND(E11*$E$16,8)</f>
        <v>137.17893604</v>
      </c>
      <c r="F41">
        <f>ROUND(F11*$F$16,8)</f>
        <v>7.5403262900000003</v>
      </c>
      <c r="H41" s="559"/>
    </row>
    <row r="42" spans="1:8" s="556" customFormat="1">
      <c r="A42" s="556" t="s">
        <v>99</v>
      </c>
      <c r="D42" s="556">
        <f>'Rates from FT'!D36</f>
        <v>93.83</v>
      </c>
      <c r="E42" s="556">
        <f>ROUND(E12*$E$16,2)</f>
        <v>1886.85</v>
      </c>
      <c r="F42" s="556">
        <f>ROUND(F12*$F$16,2)</f>
        <v>103.7</v>
      </c>
      <c r="H42" s="560"/>
    </row>
    <row r="43" spans="1:8">
      <c r="A43" t="s">
        <v>388</v>
      </c>
      <c r="D43">
        <f>'Rates input '!G28</f>
        <v>25.249700000000001</v>
      </c>
    </row>
    <row r="45" spans="1:8">
      <c r="A45" t="s">
        <v>11</v>
      </c>
      <c r="B45" t="s">
        <v>14</v>
      </c>
      <c r="D45">
        <f>'Rates from FT'!D25</f>
        <v>0.86909999999999998</v>
      </c>
    </row>
    <row r="46" spans="1:8">
      <c r="A46" t="s">
        <v>11</v>
      </c>
      <c r="B46" t="s">
        <v>15</v>
      </c>
      <c r="D46">
        <f>'Rates from FT'!D24</f>
        <v>15.75067</v>
      </c>
    </row>
    <row r="47" spans="1:8">
      <c r="A47" t="s">
        <v>11</v>
      </c>
      <c r="B47" t="s">
        <v>16</v>
      </c>
      <c r="D47">
        <f>'Rates from FT'!D26</f>
        <v>19.317599999999999</v>
      </c>
    </row>
    <row r="48" spans="1:8">
      <c r="A48" t="s">
        <v>14</v>
      </c>
      <c r="B48" t="s">
        <v>15</v>
      </c>
      <c r="D48">
        <f>'Rates from FT'!D27</f>
        <v>18.123324</v>
      </c>
    </row>
    <row r="49" spans="1:4">
      <c r="A49" t="s">
        <v>14</v>
      </c>
      <c r="B49" t="s">
        <v>16</v>
      </c>
      <c r="D49">
        <f>'Rates from FT'!D32</f>
        <v>22.227599999999999</v>
      </c>
    </row>
    <row r="50" spans="1:4">
      <c r="A50" t="s">
        <v>15</v>
      </c>
      <c r="B50" t="s">
        <v>16</v>
      </c>
      <c r="D50">
        <f>'Rates from FT'!D23</f>
        <v>1.2264999999999999</v>
      </c>
    </row>
  </sheetData>
  <pageMargins left="0.7" right="0.7" top="0.75" bottom="0.75" header="0.3" footer="0.3"/>
  <pageSetup orientation="portrait" r:id="rId1"/>
  <headerFooter>
    <oddFooter>&amp;L_x000D_&amp;1#&amp;"Calibri"&amp;10&amp;K008000 Unrestricted</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FFC000"/>
  </sheetPr>
  <dimension ref="A1:Z41"/>
  <sheetViews>
    <sheetView zoomScale="90" zoomScaleNormal="90" workbookViewId="0">
      <selection activeCell="D41" sqref="D41"/>
    </sheetView>
  </sheetViews>
  <sheetFormatPr defaultRowHeight="12.75"/>
  <cols>
    <col min="2" max="2" width="12.7109375" bestFit="1" customWidth="1"/>
    <col min="4" max="4" width="12" bestFit="1" customWidth="1"/>
    <col min="10" max="10" width="13.7109375" customWidth="1"/>
  </cols>
  <sheetData>
    <row r="1" spans="1:26" ht="33.75" customHeight="1">
      <c r="A1" t="s">
        <v>417</v>
      </c>
      <c r="B1" t="s">
        <v>393</v>
      </c>
      <c r="C1" t="s">
        <v>418</v>
      </c>
      <c r="D1" t="s">
        <v>419</v>
      </c>
      <c r="E1" t="s">
        <v>420</v>
      </c>
      <c r="F1" t="s">
        <v>421</v>
      </c>
      <c r="G1" t="s">
        <v>422</v>
      </c>
      <c r="H1" t="s">
        <v>423</v>
      </c>
      <c r="I1" t="s">
        <v>424</v>
      </c>
      <c r="J1" t="s">
        <v>425</v>
      </c>
      <c r="K1" t="s">
        <v>251</v>
      </c>
      <c r="L1" t="s">
        <v>396</v>
      </c>
      <c r="M1" t="s">
        <v>426</v>
      </c>
      <c r="N1" t="s">
        <v>251</v>
      </c>
      <c r="O1" t="s">
        <v>227</v>
      </c>
      <c r="P1" t="s">
        <v>427</v>
      </c>
      <c r="Q1" t="s">
        <v>396</v>
      </c>
      <c r="R1" t="s">
        <v>427</v>
      </c>
      <c r="S1" t="s">
        <v>428</v>
      </c>
      <c r="T1" t="s">
        <v>429</v>
      </c>
    </row>
    <row r="2" spans="1:26" ht="15">
      <c r="A2" s="613" t="s">
        <v>3</v>
      </c>
      <c r="B2" s="611" t="s">
        <v>430</v>
      </c>
      <c r="C2" s="611" t="s">
        <v>431</v>
      </c>
      <c r="D2" s="611">
        <v>9.1606000000000005</v>
      </c>
      <c r="E2" s="611">
        <v>9.1606000000000005</v>
      </c>
      <c r="F2" s="611">
        <v>9.1606000000000005</v>
      </c>
      <c r="G2" s="611">
        <v>9.1606000000000005</v>
      </c>
      <c r="H2" s="612">
        <v>0</v>
      </c>
      <c r="I2" s="612">
        <v>0</v>
      </c>
      <c r="J2" s="611" t="s">
        <v>432</v>
      </c>
    </row>
    <row r="3" spans="1:26" ht="15">
      <c r="A3" s="611" t="s">
        <v>3</v>
      </c>
      <c r="B3" s="611" t="s">
        <v>433</v>
      </c>
      <c r="C3" s="611" t="s">
        <v>431</v>
      </c>
      <c r="D3" s="611">
        <v>16.440550000000002</v>
      </c>
      <c r="E3" s="611">
        <v>16.440550000000002</v>
      </c>
      <c r="F3" s="611">
        <v>16.440550000000002</v>
      </c>
      <c r="G3" s="611">
        <v>16.440550000000002</v>
      </c>
      <c r="H3" s="612">
        <v>0</v>
      </c>
      <c r="I3" s="612">
        <v>0</v>
      </c>
      <c r="J3" s="611" t="s">
        <v>432</v>
      </c>
    </row>
    <row r="4" spans="1:26" ht="15">
      <c r="A4" s="611" t="s">
        <v>3</v>
      </c>
      <c r="B4" s="611" t="s">
        <v>434</v>
      </c>
      <c r="C4" s="611" t="s">
        <v>431</v>
      </c>
      <c r="D4" s="611">
        <v>19.148499999999999</v>
      </c>
      <c r="E4" s="611">
        <v>19.148499999999999</v>
      </c>
      <c r="F4" s="611">
        <v>19.148499999999999</v>
      </c>
      <c r="G4" s="611">
        <v>19.148499999999999</v>
      </c>
      <c r="H4" s="612">
        <v>0</v>
      </c>
      <c r="I4" s="612">
        <v>0</v>
      </c>
      <c r="J4" s="611" t="s">
        <v>432</v>
      </c>
      <c r="Q4" s="435"/>
      <c r="R4" s="435"/>
      <c r="S4" s="435"/>
      <c r="T4" s="435"/>
      <c r="U4" s="435">
        <v>8.8543307999999996</v>
      </c>
      <c r="V4" s="435">
        <v>8.8543307999999996</v>
      </c>
      <c r="W4" s="435">
        <v>8.8543307999999996</v>
      </c>
      <c r="X4" s="436">
        <v>0</v>
      </c>
      <c r="Y4" s="436">
        <v>0</v>
      </c>
      <c r="Z4" s="435" t="s">
        <v>435</v>
      </c>
    </row>
    <row r="5" spans="1:26" ht="15">
      <c r="A5" s="611" t="s">
        <v>3</v>
      </c>
      <c r="B5" s="611" t="s">
        <v>436</v>
      </c>
      <c r="C5" s="611" t="s">
        <v>431</v>
      </c>
      <c r="D5" s="611">
        <v>1.175</v>
      </c>
      <c r="E5" s="611">
        <v>1.175</v>
      </c>
      <c r="F5" s="611">
        <v>1.175</v>
      </c>
      <c r="G5" s="611">
        <v>1.175</v>
      </c>
      <c r="H5" s="612">
        <v>0</v>
      </c>
      <c r="I5" s="612">
        <v>0</v>
      </c>
      <c r="J5" s="611" t="s">
        <v>432</v>
      </c>
      <c r="Q5" s="435"/>
      <c r="R5" s="435"/>
      <c r="S5" s="435"/>
      <c r="T5" s="435"/>
      <c r="U5" s="435">
        <v>16.398562299999998</v>
      </c>
      <c r="V5" s="435">
        <v>16.398562299999998</v>
      </c>
      <c r="W5" s="435">
        <v>16.398562299999998</v>
      </c>
      <c r="X5" s="436">
        <v>0</v>
      </c>
      <c r="Y5" s="436">
        <v>0</v>
      </c>
      <c r="Z5" s="435" t="s">
        <v>435</v>
      </c>
    </row>
    <row r="6" spans="1:26" ht="15">
      <c r="A6" s="611" t="s">
        <v>3</v>
      </c>
      <c r="B6" s="611" t="s">
        <v>402</v>
      </c>
      <c r="C6" s="611" t="s">
        <v>431</v>
      </c>
      <c r="D6" s="611">
        <v>5.4089751999999998E-2</v>
      </c>
      <c r="E6" s="611">
        <v>5.4089751999999998E-2</v>
      </c>
      <c r="F6" s="611">
        <v>5.4089751999999998E-2</v>
      </c>
      <c r="G6" s="611">
        <v>5.4089751999999998E-2</v>
      </c>
      <c r="H6" s="612">
        <v>0</v>
      </c>
      <c r="I6" s="612">
        <v>0</v>
      </c>
      <c r="J6" s="611" t="s">
        <v>432</v>
      </c>
      <c r="Q6" s="435"/>
      <c r="R6" s="435"/>
      <c r="S6" s="435"/>
      <c r="T6" s="435"/>
      <c r="U6" s="435">
        <v>18.245889999999999</v>
      </c>
      <c r="V6" s="435">
        <v>18.245889999999999</v>
      </c>
      <c r="W6" s="435">
        <v>18.245889999999999</v>
      </c>
      <c r="X6" s="436">
        <v>0</v>
      </c>
      <c r="Y6" s="436">
        <v>0</v>
      </c>
      <c r="Z6" s="435" t="s">
        <v>435</v>
      </c>
    </row>
    <row r="7" spans="1:26" ht="15">
      <c r="A7" s="611" t="s">
        <v>3</v>
      </c>
      <c r="B7" s="611" t="s">
        <v>405</v>
      </c>
      <c r="C7" s="611" t="s">
        <v>431</v>
      </c>
      <c r="D7" s="611">
        <v>3.0885514999999999E-2</v>
      </c>
      <c r="E7" s="611">
        <v>3.0885514999999999E-2</v>
      </c>
      <c r="F7" s="611">
        <v>3.0885514999999999E-2</v>
      </c>
      <c r="G7" s="611">
        <v>3.0885514999999999E-2</v>
      </c>
      <c r="H7" s="612">
        <v>0</v>
      </c>
      <c r="I7" s="612">
        <v>0</v>
      </c>
      <c r="J7" s="611" t="s">
        <v>432</v>
      </c>
      <c r="U7">
        <v>1.1611608</v>
      </c>
      <c r="V7">
        <v>1.1611608</v>
      </c>
      <c r="W7">
        <v>1.1611608</v>
      </c>
      <c r="X7" s="434">
        <v>0</v>
      </c>
    </row>
    <row r="8" spans="1:26" ht="15">
      <c r="A8" s="611" t="s">
        <v>3</v>
      </c>
      <c r="B8" s="611" t="s">
        <v>410</v>
      </c>
      <c r="C8" s="611" t="s">
        <v>431</v>
      </c>
      <c r="D8" s="611">
        <v>0.27019330899999999</v>
      </c>
      <c r="E8" s="611">
        <v>0.27019330899999999</v>
      </c>
      <c r="F8" s="611">
        <v>0.27019330899999999</v>
      </c>
      <c r="G8" s="611">
        <v>0.27019330899999999</v>
      </c>
      <c r="H8" s="612">
        <v>0</v>
      </c>
      <c r="I8" s="612">
        <v>0</v>
      </c>
      <c r="J8" s="611" t="s">
        <v>432</v>
      </c>
      <c r="K8" s="245"/>
      <c r="Q8" s="435"/>
      <c r="R8" s="435"/>
      <c r="S8" s="435"/>
      <c r="T8" s="435"/>
      <c r="U8" s="435">
        <v>1.865E-2</v>
      </c>
      <c r="V8" s="435">
        <v>1.865E-2</v>
      </c>
      <c r="W8" s="435">
        <v>1.865E-2</v>
      </c>
      <c r="X8" s="436">
        <v>0</v>
      </c>
      <c r="Y8" s="436">
        <v>0</v>
      </c>
      <c r="Z8" s="435" t="s">
        <v>435</v>
      </c>
    </row>
    <row r="9" spans="1:26" ht="15">
      <c r="A9" s="611" t="s">
        <v>3</v>
      </c>
      <c r="B9" s="611" t="s">
        <v>412</v>
      </c>
      <c r="C9" s="611" t="s">
        <v>431</v>
      </c>
      <c r="D9" s="611">
        <v>3.7160837550000001</v>
      </c>
      <c r="E9" s="611">
        <v>3.7160837550000001</v>
      </c>
      <c r="F9" s="611">
        <v>3.7160837550000001</v>
      </c>
      <c r="G9" s="611">
        <v>3.7160837550000001</v>
      </c>
      <c r="H9" s="612">
        <v>0</v>
      </c>
      <c r="I9" s="612">
        <v>0</v>
      </c>
      <c r="J9" s="611" t="s">
        <v>432</v>
      </c>
      <c r="Q9" s="435"/>
      <c r="R9" s="435"/>
      <c r="S9" s="435"/>
      <c r="T9" s="435"/>
      <c r="U9" s="435">
        <v>1.29E-2</v>
      </c>
      <c r="V9" s="435">
        <v>1.29E-2</v>
      </c>
      <c r="W9" s="435">
        <v>1.29E-2</v>
      </c>
      <c r="X9" s="436">
        <v>0</v>
      </c>
      <c r="Y9" s="436">
        <v>0</v>
      </c>
      <c r="Z9" s="435" t="s">
        <v>435</v>
      </c>
    </row>
    <row r="10" spans="1:26" ht="15">
      <c r="A10" s="611" t="s">
        <v>3</v>
      </c>
      <c r="B10" s="611" t="s">
        <v>403</v>
      </c>
      <c r="C10" s="611" t="s">
        <v>431</v>
      </c>
      <c r="D10" s="611">
        <v>6.3060155169999996</v>
      </c>
      <c r="E10" s="611">
        <v>6.3060155169999996</v>
      </c>
      <c r="F10" s="611">
        <v>6.3060155169999996</v>
      </c>
      <c r="G10" s="611">
        <v>6.3060155169999996</v>
      </c>
      <c r="H10" s="612">
        <v>0</v>
      </c>
      <c r="I10" s="612">
        <v>0</v>
      </c>
      <c r="J10" s="611" t="s">
        <v>432</v>
      </c>
      <c r="Q10" s="435"/>
      <c r="R10" s="435"/>
      <c r="S10" s="435"/>
      <c r="T10" s="435"/>
      <c r="U10" s="435">
        <v>9.7000000000000003E-2</v>
      </c>
      <c r="V10" s="435">
        <v>9.7000000000000003E-2</v>
      </c>
      <c r="W10" s="435">
        <v>9.7000000000000003E-2</v>
      </c>
      <c r="X10" s="436">
        <v>0</v>
      </c>
      <c r="Y10" s="436">
        <v>0</v>
      </c>
      <c r="Z10" s="435" t="s">
        <v>435</v>
      </c>
    </row>
    <row r="11" spans="1:26" ht="15">
      <c r="A11" s="611" t="s">
        <v>3</v>
      </c>
      <c r="B11" s="611" t="s">
        <v>415</v>
      </c>
      <c r="C11" s="611" t="s">
        <v>431</v>
      </c>
      <c r="D11" s="611">
        <v>68.661013793999999</v>
      </c>
      <c r="E11" s="611">
        <v>68.661013793999999</v>
      </c>
      <c r="F11" s="611">
        <v>68.661013793999999</v>
      </c>
      <c r="G11" s="611">
        <v>68.661013793999999</v>
      </c>
      <c r="H11" s="612">
        <v>0</v>
      </c>
      <c r="I11" s="612">
        <v>0</v>
      </c>
      <c r="J11" s="611" t="s">
        <v>432</v>
      </c>
      <c r="U11">
        <v>1.0349999999999999</v>
      </c>
      <c r="V11">
        <v>1.0349999999999999</v>
      </c>
      <c r="W11">
        <v>1.0349999999999999</v>
      </c>
      <c r="X11" s="434">
        <v>0</v>
      </c>
      <c r="Y11" s="434">
        <v>0</v>
      </c>
      <c r="Z11" t="s">
        <v>435</v>
      </c>
    </row>
    <row r="12" spans="1:26" ht="15">
      <c r="A12" s="611" t="s">
        <v>3</v>
      </c>
      <c r="B12" s="611" t="s">
        <v>408</v>
      </c>
      <c r="C12" s="611" t="s">
        <v>431</v>
      </c>
      <c r="D12" s="611">
        <v>0.36280034999999999</v>
      </c>
      <c r="E12" s="611">
        <v>0.36280034999999999</v>
      </c>
      <c r="F12" s="611">
        <v>0.36280034999999999</v>
      </c>
      <c r="G12" s="611">
        <v>0.36280034999999999</v>
      </c>
      <c r="H12" s="612">
        <v>0</v>
      </c>
      <c r="I12" s="612">
        <v>0</v>
      </c>
      <c r="J12" s="611" t="s">
        <v>432</v>
      </c>
      <c r="Q12" s="435"/>
      <c r="R12" s="435"/>
      <c r="S12" s="435"/>
      <c r="T12" s="435"/>
      <c r="U12" s="435">
        <v>1.4850000000000001</v>
      </c>
      <c r="V12" s="435">
        <v>1.4850000000000001</v>
      </c>
      <c r="W12" s="435">
        <v>1.4850000000000001</v>
      </c>
      <c r="X12" s="436">
        <v>0</v>
      </c>
      <c r="Y12" s="436">
        <v>0</v>
      </c>
      <c r="Z12" s="435" t="s">
        <v>435</v>
      </c>
    </row>
    <row r="13" spans="1:26" ht="15">
      <c r="A13" s="611" t="s">
        <v>3</v>
      </c>
      <c r="B13" s="611" t="s">
        <v>404</v>
      </c>
      <c r="C13" s="611" t="s">
        <v>431</v>
      </c>
      <c r="D13" s="611">
        <v>0.65111862700000001</v>
      </c>
      <c r="E13" s="611">
        <v>0.65111862700000001</v>
      </c>
      <c r="F13" s="611">
        <v>0.65111862700000001</v>
      </c>
      <c r="G13" s="611">
        <v>0.65111862700000001</v>
      </c>
      <c r="H13" s="612">
        <v>0</v>
      </c>
      <c r="I13" s="612">
        <v>0</v>
      </c>
      <c r="J13" s="611" t="s">
        <v>432</v>
      </c>
      <c r="Q13" s="435"/>
      <c r="R13" s="435"/>
      <c r="S13" s="435"/>
      <c r="T13" s="435"/>
      <c r="U13" s="435">
        <v>10.225</v>
      </c>
      <c r="V13" s="435">
        <v>10.225</v>
      </c>
      <c r="W13" s="435">
        <v>10.225</v>
      </c>
      <c r="X13" s="436">
        <v>0</v>
      </c>
      <c r="Y13" s="436">
        <v>0</v>
      </c>
      <c r="Z13" s="435" t="s">
        <v>435</v>
      </c>
    </row>
    <row r="14" spans="1:26" ht="15">
      <c r="A14" s="611" t="s">
        <v>3</v>
      </c>
      <c r="B14" s="611" t="s">
        <v>416</v>
      </c>
      <c r="C14" s="611" t="s">
        <v>431</v>
      </c>
      <c r="D14" s="611">
        <v>0.758365446</v>
      </c>
      <c r="E14" s="611">
        <v>0.758365446</v>
      </c>
      <c r="F14" s="611">
        <v>0.758365446</v>
      </c>
      <c r="G14" s="611">
        <v>0.758365446</v>
      </c>
      <c r="H14" s="612">
        <v>0</v>
      </c>
      <c r="I14" s="612">
        <v>0</v>
      </c>
      <c r="J14" s="611" t="s">
        <v>432</v>
      </c>
      <c r="Q14" s="435"/>
      <c r="R14" s="435"/>
      <c r="S14" s="435"/>
      <c r="T14" s="435"/>
      <c r="U14" s="435">
        <v>0.12265</v>
      </c>
      <c r="V14" s="435">
        <v>0.12265</v>
      </c>
      <c r="W14" s="435">
        <v>0.12265</v>
      </c>
      <c r="X14" s="436">
        <v>0</v>
      </c>
      <c r="Y14" s="436">
        <v>0</v>
      </c>
      <c r="Z14" s="435" t="s">
        <v>435</v>
      </c>
    </row>
    <row r="15" spans="1:26" ht="15">
      <c r="A15" s="611" t="s">
        <v>3</v>
      </c>
      <c r="B15" s="611" t="s">
        <v>401</v>
      </c>
      <c r="C15" s="611" t="s">
        <v>431</v>
      </c>
      <c r="D15" s="611">
        <v>1.8836276199999999</v>
      </c>
      <c r="E15" s="611">
        <v>1.8836276199999999</v>
      </c>
      <c r="F15" s="611">
        <v>1.8836276199999999</v>
      </c>
      <c r="G15" s="611">
        <v>1.8836276199999999</v>
      </c>
      <c r="H15" s="612">
        <v>0</v>
      </c>
      <c r="I15" s="612">
        <v>0</v>
      </c>
      <c r="J15" s="611" t="s">
        <v>432</v>
      </c>
      <c r="Q15" s="435"/>
      <c r="R15" s="435"/>
      <c r="S15" s="435"/>
      <c r="T15" s="435"/>
      <c r="U15" s="435">
        <v>0.22714999999999999</v>
      </c>
      <c r="V15" s="435">
        <v>0.22714999999999999</v>
      </c>
      <c r="W15" s="435">
        <v>0.22714999999999999</v>
      </c>
      <c r="X15" s="436">
        <v>0</v>
      </c>
      <c r="Y15" s="436">
        <v>0</v>
      </c>
      <c r="Z15" s="435" t="s">
        <v>435</v>
      </c>
    </row>
    <row r="16" spans="1:26" ht="15">
      <c r="A16" s="611" t="s">
        <v>3</v>
      </c>
      <c r="B16" s="611" t="s">
        <v>400</v>
      </c>
      <c r="C16" s="611" t="s">
        <v>431</v>
      </c>
      <c r="D16" s="611">
        <v>18.098984959999999</v>
      </c>
      <c r="E16" s="611">
        <v>18.098984959999999</v>
      </c>
      <c r="F16" s="611">
        <v>18.098984959999999</v>
      </c>
      <c r="G16" s="611">
        <v>18.098984959999999</v>
      </c>
      <c r="H16" s="612">
        <v>0</v>
      </c>
      <c r="I16" s="612">
        <v>0</v>
      </c>
      <c r="J16" s="611" t="s">
        <v>432</v>
      </c>
      <c r="Q16" s="435"/>
      <c r="R16" s="435"/>
      <c r="S16" s="435"/>
      <c r="T16" s="435"/>
      <c r="U16" s="435">
        <v>0.25274999999999997</v>
      </c>
      <c r="V16" s="435">
        <v>0.25274999999999997</v>
      </c>
      <c r="W16" s="435">
        <v>0.25274999999999997</v>
      </c>
      <c r="X16" s="436">
        <v>0</v>
      </c>
      <c r="Y16" s="436">
        <v>0</v>
      </c>
      <c r="Z16" s="435" t="s">
        <v>435</v>
      </c>
    </row>
    <row r="17" spans="1:26" ht="15">
      <c r="A17" s="611" t="s">
        <v>3</v>
      </c>
      <c r="B17" s="611" t="s">
        <v>407</v>
      </c>
      <c r="C17" s="611" t="s">
        <v>431</v>
      </c>
      <c r="D17" s="611">
        <v>29.668397500000001</v>
      </c>
      <c r="E17" s="611">
        <v>29.668397500000001</v>
      </c>
      <c r="F17" s="611">
        <v>29.668397500000001</v>
      </c>
      <c r="G17" s="611">
        <v>29.668397500000001</v>
      </c>
      <c r="H17" s="612">
        <v>0</v>
      </c>
      <c r="I17" s="612">
        <v>0</v>
      </c>
      <c r="J17" s="611" t="s">
        <v>432</v>
      </c>
      <c r="Q17" s="435"/>
      <c r="R17" s="435"/>
      <c r="S17" s="435"/>
      <c r="T17" s="435"/>
      <c r="U17" s="435">
        <v>6.3206499999999997</v>
      </c>
      <c r="V17" s="435">
        <v>6.3206499999999997</v>
      </c>
      <c r="W17" s="435">
        <v>6.3206499999999997</v>
      </c>
      <c r="X17" s="436">
        <v>0</v>
      </c>
      <c r="Y17" s="436">
        <v>0</v>
      </c>
      <c r="Z17" s="435" t="s">
        <v>435</v>
      </c>
    </row>
    <row r="18" spans="1:26" ht="15">
      <c r="A18" s="611" t="s">
        <v>3</v>
      </c>
      <c r="B18" s="611" t="s">
        <v>406</v>
      </c>
      <c r="C18" s="611" t="s">
        <v>431</v>
      </c>
      <c r="D18" s="611">
        <v>34.137594399999998</v>
      </c>
      <c r="E18" s="611">
        <v>34.137594399999998</v>
      </c>
      <c r="F18" s="611">
        <v>34.137594399999998</v>
      </c>
      <c r="G18" s="611">
        <v>34.137594399999998</v>
      </c>
      <c r="H18" s="612">
        <v>0</v>
      </c>
      <c r="I18" s="612">
        <v>0</v>
      </c>
      <c r="J18" s="611" t="s">
        <v>432</v>
      </c>
      <c r="Q18" s="435"/>
      <c r="R18" s="435"/>
      <c r="S18" s="435"/>
      <c r="T18" s="435"/>
      <c r="U18" s="435">
        <v>51.740299999999998</v>
      </c>
      <c r="V18" s="435">
        <v>51.740299999999998</v>
      </c>
      <c r="W18" s="435">
        <v>51.740299999999998</v>
      </c>
      <c r="X18" s="436">
        <v>0</v>
      </c>
      <c r="Y18" s="436">
        <v>0</v>
      </c>
      <c r="Z18" s="435" t="s">
        <v>435</v>
      </c>
    </row>
    <row r="19" spans="1:26" ht="15">
      <c r="A19" s="611" t="s">
        <v>3</v>
      </c>
      <c r="B19" s="611" t="s">
        <v>47</v>
      </c>
      <c r="C19" s="611" t="s">
        <v>431</v>
      </c>
      <c r="D19" s="611">
        <v>25.249700000000001</v>
      </c>
      <c r="E19" s="611">
        <v>25.249700000000001</v>
      </c>
      <c r="F19" s="611">
        <v>25.249700000000001</v>
      </c>
      <c r="G19" s="611">
        <v>25.249700000000001</v>
      </c>
      <c r="H19" s="612">
        <v>0</v>
      </c>
      <c r="I19" s="612">
        <v>0</v>
      </c>
      <c r="J19" s="611" t="s">
        <v>432</v>
      </c>
      <c r="Q19" s="435"/>
      <c r="R19" s="435"/>
      <c r="S19" s="435"/>
      <c r="T19" s="435"/>
      <c r="U19" s="435">
        <v>83.669250000000005</v>
      </c>
      <c r="V19" s="435">
        <v>83.669250000000005</v>
      </c>
      <c r="W19" s="435">
        <v>83.669250000000005</v>
      </c>
      <c r="X19" s="436">
        <v>0</v>
      </c>
      <c r="Y19" s="436">
        <v>0</v>
      </c>
      <c r="Z19" s="435" t="s">
        <v>435</v>
      </c>
    </row>
    <row r="20" spans="1:26" ht="15">
      <c r="A20" s="611" t="s">
        <v>3</v>
      </c>
      <c r="B20" s="611" t="s">
        <v>413</v>
      </c>
      <c r="C20" s="611" t="s">
        <v>431</v>
      </c>
      <c r="D20" s="611">
        <v>5.1109518129999998</v>
      </c>
      <c r="E20" s="611">
        <v>5.1109518129999998</v>
      </c>
      <c r="F20" s="611">
        <v>5.1109518129999998</v>
      </c>
      <c r="G20" s="611">
        <v>5.1109518129999998</v>
      </c>
      <c r="H20" s="612">
        <v>0</v>
      </c>
      <c r="I20" s="612">
        <v>0</v>
      </c>
      <c r="J20" s="611" t="s">
        <v>432</v>
      </c>
      <c r="Q20" s="435"/>
      <c r="R20" s="435"/>
      <c r="S20" s="435"/>
      <c r="T20" s="435"/>
      <c r="U20" s="435">
        <v>91.753399999999999</v>
      </c>
      <c r="V20" s="435">
        <v>91.753399999999999</v>
      </c>
      <c r="W20" s="435">
        <v>91.753399999999999</v>
      </c>
      <c r="X20" s="436">
        <v>0</v>
      </c>
      <c r="Y20" s="436">
        <v>0</v>
      </c>
      <c r="Z20" s="435" t="s">
        <v>435</v>
      </c>
    </row>
    <row r="21" spans="1:26" ht="15">
      <c r="A21" s="611" t="s">
        <v>3</v>
      </c>
      <c r="B21" s="611" t="s">
        <v>437</v>
      </c>
      <c r="C21" s="611" t="s">
        <v>431</v>
      </c>
      <c r="D21" s="611">
        <v>7.46E-2</v>
      </c>
      <c r="E21" s="611">
        <v>7.46E-2</v>
      </c>
      <c r="F21" s="611">
        <v>7.46E-2</v>
      </c>
      <c r="G21" s="611">
        <v>7.46E-2</v>
      </c>
      <c r="H21" s="612">
        <v>0</v>
      </c>
      <c r="I21" s="612">
        <v>0</v>
      </c>
      <c r="J21" s="611" t="s">
        <v>432</v>
      </c>
      <c r="Q21" s="435"/>
      <c r="R21" s="435"/>
      <c r="S21" s="435"/>
      <c r="T21" s="435"/>
      <c r="U21" s="435">
        <v>72.147000000000006</v>
      </c>
      <c r="V21" s="435">
        <v>72.147000000000006</v>
      </c>
      <c r="W21" s="435">
        <v>72.147000000000006</v>
      </c>
      <c r="X21" s="436">
        <v>0</v>
      </c>
      <c r="Y21" s="436">
        <v>0</v>
      </c>
      <c r="Z21" s="435" t="s">
        <v>435</v>
      </c>
    </row>
    <row r="22" spans="1:26" ht="15">
      <c r="A22" s="611" t="s">
        <v>3</v>
      </c>
      <c r="B22" s="611" t="s">
        <v>438</v>
      </c>
      <c r="C22" s="611" t="s">
        <v>431</v>
      </c>
      <c r="D22" s="611">
        <v>0.71679999999999999</v>
      </c>
      <c r="E22" s="611">
        <v>0.71679999999999999</v>
      </c>
      <c r="F22" s="611">
        <v>0.71679999999999999</v>
      </c>
      <c r="G22" s="611">
        <v>0.71679999999999999</v>
      </c>
      <c r="H22" s="612">
        <v>0</v>
      </c>
      <c r="I22" s="612">
        <v>0</v>
      </c>
      <c r="J22" s="611" t="s">
        <v>432</v>
      </c>
      <c r="Q22" s="435"/>
      <c r="R22" s="435"/>
      <c r="S22" s="435"/>
      <c r="T22" s="435"/>
      <c r="U22" s="435">
        <v>1.5049999999999999</v>
      </c>
      <c r="V22" s="435">
        <v>1.5049999999999999</v>
      </c>
      <c r="W22" s="435">
        <v>1.5049999999999999</v>
      </c>
      <c r="X22" s="436">
        <v>0</v>
      </c>
      <c r="Y22" s="436">
        <v>0</v>
      </c>
      <c r="Z22" s="435" t="s">
        <v>435</v>
      </c>
    </row>
    <row r="23" spans="1:26" ht="15">
      <c r="A23" s="611" t="s">
        <v>3</v>
      </c>
      <c r="B23" s="611" t="s">
        <v>439</v>
      </c>
      <c r="C23" s="611" t="s">
        <v>431</v>
      </c>
      <c r="D23" s="611">
        <v>1.2264999999999999</v>
      </c>
      <c r="E23" s="611">
        <v>1.2264999999999999</v>
      </c>
      <c r="F23" s="611">
        <v>1.2264999999999999</v>
      </c>
      <c r="G23" s="611">
        <v>1.2264999999999999</v>
      </c>
      <c r="H23" s="612">
        <v>0</v>
      </c>
      <c r="I23" s="612">
        <v>0</v>
      </c>
      <c r="J23" s="611" t="s">
        <v>432</v>
      </c>
      <c r="Q23" s="435"/>
      <c r="R23" s="435"/>
      <c r="S23" s="435"/>
      <c r="T23" s="435"/>
      <c r="U23" s="435">
        <v>8.7730000000000002E-2</v>
      </c>
      <c r="V23" s="435">
        <v>8.7730000000000002E-2</v>
      </c>
      <c r="W23" s="435">
        <v>8.7730000000000002E-2</v>
      </c>
      <c r="X23" s="436">
        <v>0</v>
      </c>
      <c r="Y23" s="436">
        <v>0</v>
      </c>
      <c r="Z23" s="435" t="s">
        <v>435</v>
      </c>
    </row>
    <row r="24" spans="1:26" ht="15">
      <c r="A24" s="611" t="s">
        <v>3</v>
      </c>
      <c r="B24" s="611" t="s">
        <v>440</v>
      </c>
      <c r="C24" s="611" t="s">
        <v>431</v>
      </c>
      <c r="D24" s="611">
        <v>15.75067</v>
      </c>
      <c r="E24" s="611">
        <v>15.75067</v>
      </c>
      <c r="F24" s="611">
        <v>15.75067</v>
      </c>
      <c r="G24" s="611">
        <v>15.75067</v>
      </c>
      <c r="H24" s="612">
        <v>0</v>
      </c>
      <c r="I24" s="612">
        <v>0</v>
      </c>
      <c r="J24" s="611" t="s">
        <v>432</v>
      </c>
      <c r="Q24" s="435"/>
      <c r="R24" s="435"/>
      <c r="S24" s="435"/>
      <c r="T24" s="435"/>
      <c r="U24" s="435">
        <v>0.71804939999999995</v>
      </c>
      <c r="V24" s="435">
        <v>0.71804939999999995</v>
      </c>
      <c r="W24" s="435">
        <v>0.71804939999999995</v>
      </c>
      <c r="X24" s="436">
        <v>0</v>
      </c>
      <c r="Y24" s="436">
        <v>0</v>
      </c>
      <c r="Z24" s="435" t="s">
        <v>435</v>
      </c>
    </row>
    <row r="25" spans="1:26" ht="15">
      <c r="A25" s="611" t="s">
        <v>3</v>
      </c>
      <c r="B25" s="611" t="s">
        <v>441</v>
      </c>
      <c r="C25" s="611" t="s">
        <v>431</v>
      </c>
      <c r="D25" s="611">
        <v>0.86909999999999998</v>
      </c>
      <c r="E25" s="611">
        <v>0.86909999999999998</v>
      </c>
      <c r="F25" s="611">
        <v>0.86909999999999998</v>
      </c>
      <c r="G25" s="611">
        <v>0.86909999999999998</v>
      </c>
      <c r="H25" s="612">
        <v>0</v>
      </c>
      <c r="I25" s="612">
        <v>0</v>
      </c>
      <c r="J25" s="611" t="s">
        <v>432</v>
      </c>
      <c r="Q25" s="435"/>
      <c r="R25" s="435"/>
      <c r="S25" s="435"/>
      <c r="T25" s="435"/>
      <c r="U25" s="435">
        <v>1.4367700000000001</v>
      </c>
      <c r="V25" s="435">
        <v>1.4367700000000001</v>
      </c>
      <c r="W25" s="435">
        <v>1.4367700000000001</v>
      </c>
      <c r="X25" s="436">
        <v>0</v>
      </c>
      <c r="Y25" s="436">
        <v>0</v>
      </c>
      <c r="Z25" s="435" t="s">
        <v>435</v>
      </c>
    </row>
    <row r="26" spans="1:26" ht="15">
      <c r="A26" s="611" t="s">
        <v>3</v>
      </c>
      <c r="B26" s="611" t="s">
        <v>442</v>
      </c>
      <c r="C26" s="611" t="s">
        <v>431</v>
      </c>
      <c r="D26" s="611">
        <v>19.317599999999999</v>
      </c>
      <c r="E26" s="611">
        <v>19.317599999999999</v>
      </c>
      <c r="F26" s="611">
        <v>19.317599999999999</v>
      </c>
      <c r="G26" s="611">
        <v>19.317599999999999</v>
      </c>
      <c r="H26" s="612">
        <v>0</v>
      </c>
      <c r="I26" s="612">
        <v>0</v>
      </c>
      <c r="J26" s="611" t="s">
        <v>432</v>
      </c>
      <c r="Q26" s="435"/>
      <c r="R26" s="435"/>
      <c r="S26" s="435"/>
      <c r="T26" s="435"/>
      <c r="U26" s="435">
        <v>13.2576251</v>
      </c>
      <c r="V26" s="435">
        <v>13.2576251</v>
      </c>
      <c r="W26" s="435">
        <v>13.2576251</v>
      </c>
      <c r="X26" s="436">
        <v>0</v>
      </c>
      <c r="Y26" s="436">
        <v>0</v>
      </c>
      <c r="Z26" s="435" t="s">
        <v>435</v>
      </c>
    </row>
    <row r="27" spans="1:26" ht="15">
      <c r="A27" s="611" t="s">
        <v>3</v>
      </c>
      <c r="B27" s="611" t="s">
        <v>443</v>
      </c>
      <c r="C27" s="611" t="s">
        <v>431</v>
      </c>
      <c r="D27" s="611">
        <v>18.123324</v>
      </c>
      <c r="E27" s="611">
        <v>18.123324</v>
      </c>
      <c r="F27" s="611">
        <v>18.123324</v>
      </c>
      <c r="G27" s="611">
        <v>18.123324</v>
      </c>
      <c r="H27" s="612">
        <v>0</v>
      </c>
      <c r="I27" s="612">
        <v>0</v>
      </c>
      <c r="J27" s="611" t="s">
        <v>432</v>
      </c>
      <c r="Q27" s="435"/>
      <c r="R27" s="435"/>
      <c r="S27" s="435"/>
      <c r="T27" s="435"/>
      <c r="U27" s="435">
        <v>0.91305000000000003</v>
      </c>
      <c r="V27" s="435">
        <v>0.91305000000000003</v>
      </c>
      <c r="W27" s="435">
        <v>0.91305000000000003</v>
      </c>
      <c r="X27" s="436">
        <v>0</v>
      </c>
      <c r="Y27" s="436">
        <v>0</v>
      </c>
      <c r="Z27" s="435" t="s">
        <v>435</v>
      </c>
    </row>
    <row r="28" spans="1:26" ht="15">
      <c r="A28" s="611" t="s">
        <v>3</v>
      </c>
      <c r="B28" s="611" t="s">
        <v>444</v>
      </c>
      <c r="C28" s="611" t="s">
        <v>431</v>
      </c>
      <c r="D28" s="611">
        <v>9.2236999999999991</v>
      </c>
      <c r="E28" s="611">
        <v>9.2236999999999991</v>
      </c>
      <c r="F28" s="611">
        <v>9.2236999999999991</v>
      </c>
      <c r="G28" s="611">
        <v>9.2236999999999991</v>
      </c>
      <c r="H28" s="612">
        <v>0</v>
      </c>
      <c r="I28" s="612">
        <v>0</v>
      </c>
      <c r="J28" s="611" t="s">
        <v>432</v>
      </c>
      <c r="Q28" s="435"/>
      <c r="R28" s="435"/>
      <c r="S28" s="435"/>
      <c r="T28" s="435"/>
      <c r="U28" s="435">
        <v>19.017579999999999</v>
      </c>
      <c r="V28" s="435">
        <v>19.017579999999999</v>
      </c>
      <c r="W28" s="435">
        <v>19.017579999999999</v>
      </c>
      <c r="X28" s="436">
        <v>0</v>
      </c>
      <c r="Y28" s="436">
        <v>0</v>
      </c>
      <c r="Z28" s="435" t="s">
        <v>435</v>
      </c>
    </row>
    <row r="29" spans="1:26" ht="15">
      <c r="A29" s="611" t="s">
        <v>3</v>
      </c>
      <c r="B29" s="611" t="s">
        <v>445</v>
      </c>
      <c r="C29" s="611" t="s">
        <v>431</v>
      </c>
      <c r="D29" s="611">
        <v>126.8582</v>
      </c>
      <c r="E29" s="611">
        <v>126.8582</v>
      </c>
      <c r="F29" s="611">
        <v>126.8582</v>
      </c>
      <c r="G29" s="611">
        <v>126.8582</v>
      </c>
      <c r="H29" s="612">
        <v>0</v>
      </c>
      <c r="I29" s="612">
        <v>0</v>
      </c>
      <c r="J29" s="611" t="s">
        <v>432</v>
      </c>
      <c r="Q29" s="435"/>
      <c r="R29" s="435"/>
      <c r="S29" s="435"/>
      <c r="T29" s="435"/>
      <c r="U29" s="435">
        <v>14.538591200000001</v>
      </c>
      <c r="V29" s="435">
        <v>14.538591200000001</v>
      </c>
      <c r="W29" s="435">
        <v>14.538591200000001</v>
      </c>
      <c r="X29" s="436">
        <v>0</v>
      </c>
      <c r="Y29" s="436">
        <v>0</v>
      </c>
      <c r="Z29" s="435" t="s">
        <v>435</v>
      </c>
    </row>
    <row r="30" spans="1:26" ht="15">
      <c r="A30" s="611" t="s">
        <v>3</v>
      </c>
      <c r="B30" s="611" t="s">
        <v>446</v>
      </c>
      <c r="C30" s="611" t="s">
        <v>431</v>
      </c>
      <c r="D30" s="611">
        <v>215.2722</v>
      </c>
      <c r="E30" s="611">
        <v>215.2722</v>
      </c>
      <c r="F30" s="611">
        <v>215.2722</v>
      </c>
      <c r="G30" s="611">
        <v>215.2722</v>
      </c>
      <c r="H30" s="612">
        <v>0</v>
      </c>
      <c r="I30" s="612">
        <v>0</v>
      </c>
      <c r="J30" s="611" t="s">
        <v>432</v>
      </c>
      <c r="Q30" s="435"/>
      <c r="R30" s="435"/>
      <c r="S30" s="435"/>
      <c r="T30" s="435"/>
      <c r="U30" s="435">
        <v>8.9056300000000004</v>
      </c>
      <c r="V30" s="435">
        <v>8.9056300000000004</v>
      </c>
      <c r="W30" s="435">
        <v>8.9056300000000004</v>
      </c>
      <c r="X30" s="436">
        <v>0</v>
      </c>
      <c r="Y30" s="436">
        <v>0</v>
      </c>
      <c r="Z30" s="435" t="s">
        <v>435</v>
      </c>
    </row>
    <row r="31" spans="1:26" ht="15">
      <c r="A31" s="611" t="s">
        <v>3</v>
      </c>
      <c r="B31" s="611" t="s">
        <v>447</v>
      </c>
      <c r="C31" s="611" t="s">
        <v>431</v>
      </c>
      <c r="D31" s="611">
        <v>1.3520000000000001</v>
      </c>
      <c r="E31" s="611">
        <v>1.3520000000000001</v>
      </c>
      <c r="F31" s="611">
        <v>1.3520000000000001</v>
      </c>
      <c r="G31" s="611">
        <v>1.3520000000000001</v>
      </c>
      <c r="H31" s="612">
        <v>0</v>
      </c>
      <c r="I31" s="612">
        <v>0</v>
      </c>
      <c r="J31" s="611" t="s">
        <v>432</v>
      </c>
      <c r="Q31" s="435"/>
      <c r="R31" s="435"/>
      <c r="S31" s="435"/>
      <c r="T31" s="435"/>
      <c r="U31" s="435">
        <v>95.022570000000002</v>
      </c>
      <c r="V31" s="435">
        <v>95.022570000000002</v>
      </c>
      <c r="W31" s="435">
        <v>95.022570000000002</v>
      </c>
      <c r="X31" s="436">
        <v>0</v>
      </c>
      <c r="Y31" s="436">
        <v>0</v>
      </c>
      <c r="Z31" s="435" t="s">
        <v>435</v>
      </c>
    </row>
    <row r="32" spans="1:26" ht="15">
      <c r="A32" s="611" t="s">
        <v>3</v>
      </c>
      <c r="B32" s="611" t="s">
        <v>448</v>
      </c>
      <c r="C32" s="611" t="s">
        <v>431</v>
      </c>
      <c r="D32" s="611">
        <v>22.227599999999999</v>
      </c>
      <c r="E32" s="611">
        <v>22.227599999999999</v>
      </c>
      <c r="F32" s="611">
        <v>22.227599999999999</v>
      </c>
      <c r="G32" s="611">
        <v>22.227599999999999</v>
      </c>
      <c r="H32" s="612">
        <v>0</v>
      </c>
      <c r="I32" s="612">
        <v>0</v>
      </c>
      <c r="J32" s="611" t="s">
        <v>432</v>
      </c>
      <c r="Q32" s="435"/>
      <c r="R32" s="435"/>
      <c r="S32" s="435"/>
      <c r="T32" s="435"/>
      <c r="U32" s="435">
        <v>136.33472</v>
      </c>
      <c r="V32" s="435">
        <v>136.33472</v>
      </c>
      <c r="W32" s="435">
        <v>136.33472</v>
      </c>
      <c r="X32" s="436">
        <v>0</v>
      </c>
      <c r="Y32" s="436">
        <v>0</v>
      </c>
      <c r="Z32" s="435" t="s">
        <v>435</v>
      </c>
    </row>
    <row r="33" spans="1:26" ht="15">
      <c r="A33" s="611" t="s">
        <v>3</v>
      </c>
      <c r="B33" s="611" t="s">
        <v>449</v>
      </c>
      <c r="C33" s="611" t="s">
        <v>431</v>
      </c>
      <c r="D33" s="611">
        <v>1.36575</v>
      </c>
      <c r="E33" s="611">
        <v>1.36575</v>
      </c>
      <c r="F33" s="611">
        <v>1.36575</v>
      </c>
      <c r="G33" s="611">
        <v>1.36575</v>
      </c>
      <c r="H33" s="612">
        <v>0</v>
      </c>
      <c r="I33" s="612">
        <v>0</v>
      </c>
      <c r="J33" s="611" t="s">
        <v>432</v>
      </c>
      <c r="Q33" s="435"/>
      <c r="R33" s="435"/>
      <c r="S33" s="435"/>
      <c r="T33" s="435"/>
      <c r="U33" s="435">
        <v>1.2733532999999999</v>
      </c>
      <c r="V33" s="435">
        <v>1.2733532999999999</v>
      </c>
      <c r="W33" s="435">
        <v>1.2733532999999999</v>
      </c>
      <c r="X33" s="436">
        <v>0</v>
      </c>
      <c r="Y33" s="436">
        <v>0</v>
      </c>
      <c r="Z33" s="435" t="s">
        <v>435</v>
      </c>
    </row>
    <row r="34" spans="1:26" ht="15">
      <c r="A34" s="611" t="s">
        <v>3</v>
      </c>
      <c r="B34" s="611" t="s">
        <v>450</v>
      </c>
      <c r="C34" s="611" t="s">
        <v>431</v>
      </c>
      <c r="D34" s="611">
        <v>0.77985000000000004</v>
      </c>
      <c r="E34" s="611">
        <v>0.77985000000000004</v>
      </c>
      <c r="F34" s="611">
        <v>0.77985000000000004</v>
      </c>
      <c r="G34" s="611">
        <v>0.77985000000000004</v>
      </c>
      <c r="H34" s="612">
        <v>0</v>
      </c>
      <c r="I34" s="612">
        <v>0</v>
      </c>
      <c r="J34" s="611" t="s">
        <v>432</v>
      </c>
      <c r="Q34" s="435"/>
      <c r="R34" s="435"/>
      <c r="S34" s="435"/>
      <c r="T34" s="435"/>
      <c r="U34" s="435">
        <v>20.855080000000001</v>
      </c>
      <c r="V34" s="435">
        <v>20.855080000000001</v>
      </c>
      <c r="W34" s="435">
        <v>20.855080000000001</v>
      </c>
      <c r="X34" s="436">
        <v>0</v>
      </c>
      <c r="Y34" s="436">
        <v>0</v>
      </c>
      <c r="Z34" s="435" t="s">
        <v>435</v>
      </c>
    </row>
    <row r="35" spans="1:26" ht="15">
      <c r="A35" s="611" t="s">
        <v>3</v>
      </c>
      <c r="B35" s="611" t="s">
        <v>451</v>
      </c>
      <c r="C35" s="611" t="s">
        <v>431</v>
      </c>
      <c r="D35" s="611">
        <v>6.8223000000000003</v>
      </c>
      <c r="E35" s="611">
        <v>6.8223000000000003</v>
      </c>
      <c r="F35" s="611">
        <v>6.8223000000000003</v>
      </c>
      <c r="G35" s="611">
        <v>6.8223000000000003</v>
      </c>
      <c r="H35" s="612">
        <v>0</v>
      </c>
      <c r="I35" s="612">
        <v>0</v>
      </c>
      <c r="J35" s="611" t="s">
        <v>432</v>
      </c>
      <c r="Q35" s="435"/>
      <c r="R35" s="435"/>
      <c r="S35" s="435"/>
      <c r="T35" s="435"/>
      <c r="U35" s="435">
        <v>1.3463532</v>
      </c>
      <c r="V35" s="435">
        <v>1.3463532</v>
      </c>
      <c r="W35" s="435">
        <v>1.3463532</v>
      </c>
      <c r="X35" s="436">
        <v>0</v>
      </c>
      <c r="Y35" s="436">
        <v>0</v>
      </c>
      <c r="Z35" s="435" t="s">
        <v>435</v>
      </c>
    </row>
    <row r="36" spans="1:26" ht="15">
      <c r="A36" s="611" t="s">
        <v>3</v>
      </c>
      <c r="B36" s="611" t="s">
        <v>452</v>
      </c>
      <c r="C36" s="611" t="s">
        <v>431</v>
      </c>
      <c r="D36" s="611">
        <v>93.83</v>
      </c>
      <c r="E36" s="611">
        <v>93.83</v>
      </c>
      <c r="F36" s="611">
        <v>93.83</v>
      </c>
      <c r="G36" s="611">
        <v>93.83</v>
      </c>
      <c r="H36" s="612">
        <v>0</v>
      </c>
      <c r="I36" s="612">
        <v>0</v>
      </c>
      <c r="J36" s="611" t="s">
        <v>432</v>
      </c>
      <c r="Q36" s="435"/>
      <c r="R36" s="435"/>
      <c r="S36" s="435"/>
      <c r="T36" s="435"/>
      <c r="U36" s="435">
        <v>0.93123739999999999</v>
      </c>
      <c r="V36" s="435">
        <v>0.93123739999999999</v>
      </c>
      <c r="W36" s="435">
        <v>0.93123739999999999</v>
      </c>
      <c r="X36" s="436">
        <v>0</v>
      </c>
      <c r="Y36" s="436">
        <v>0</v>
      </c>
      <c r="Z36" s="435" t="s">
        <v>435</v>
      </c>
    </row>
    <row r="37" spans="1:26" ht="15">
      <c r="A37" s="611" t="s">
        <v>3</v>
      </c>
      <c r="B37" s="611" t="s">
        <v>453</v>
      </c>
      <c r="C37" s="611" t="s">
        <v>431</v>
      </c>
      <c r="D37" s="611">
        <v>159.22499999999999</v>
      </c>
      <c r="E37" s="611">
        <v>159.22499999999999</v>
      </c>
      <c r="F37" s="611">
        <v>159.22499999999999</v>
      </c>
      <c r="G37" s="611">
        <v>159.22499999999999</v>
      </c>
      <c r="H37" s="612">
        <v>0</v>
      </c>
      <c r="I37" s="612">
        <v>0</v>
      </c>
      <c r="J37" s="611" t="s">
        <v>432</v>
      </c>
      <c r="Q37" s="435"/>
      <c r="R37" s="435"/>
      <c r="S37" s="435"/>
      <c r="T37" s="435"/>
      <c r="U37" s="435">
        <v>7.0025879</v>
      </c>
      <c r="V37" s="435">
        <v>7.0025879</v>
      </c>
      <c r="W37" s="435">
        <v>7.0025879</v>
      </c>
      <c r="X37" s="436">
        <v>0</v>
      </c>
      <c r="Y37" s="436">
        <v>0</v>
      </c>
      <c r="Z37" s="435" t="s">
        <v>435</v>
      </c>
    </row>
    <row r="38" spans="1:26" ht="15">
      <c r="A38" s="611" t="s">
        <v>3</v>
      </c>
      <c r="B38" s="611" t="s">
        <v>454</v>
      </c>
      <c r="C38" s="611" t="s">
        <v>431</v>
      </c>
      <c r="D38" s="611">
        <v>129.05000000000001</v>
      </c>
      <c r="E38" s="611">
        <v>129.05000000000001</v>
      </c>
      <c r="F38" s="611">
        <v>129.05000000000001</v>
      </c>
      <c r="G38" s="611">
        <v>129.05000000000001</v>
      </c>
      <c r="H38" s="612">
        <v>0</v>
      </c>
      <c r="I38" s="612">
        <v>0</v>
      </c>
      <c r="J38" s="611" t="s">
        <v>432</v>
      </c>
      <c r="Q38" s="435"/>
      <c r="R38" s="435"/>
      <c r="S38" s="435"/>
      <c r="T38" s="435"/>
      <c r="U38" s="435">
        <v>74.717237499999996</v>
      </c>
      <c r="V38" s="435">
        <v>74.717237499999996</v>
      </c>
      <c r="W38" s="435">
        <v>74.717237499999996</v>
      </c>
      <c r="X38" s="436">
        <v>0</v>
      </c>
      <c r="Y38" s="436">
        <v>0</v>
      </c>
      <c r="Z38" s="435" t="s">
        <v>435</v>
      </c>
    </row>
    <row r="39" spans="1:26" ht="15">
      <c r="A39" s="611" t="s">
        <v>3</v>
      </c>
      <c r="B39" s="611" t="s">
        <v>455</v>
      </c>
      <c r="C39" s="611" t="s">
        <v>431</v>
      </c>
      <c r="D39" s="611">
        <v>1733.67</v>
      </c>
      <c r="E39" s="611">
        <v>1733.67</v>
      </c>
      <c r="F39" s="611">
        <v>1733.67</v>
      </c>
      <c r="G39" s="611">
        <v>1733.67</v>
      </c>
      <c r="H39" s="612">
        <v>0</v>
      </c>
      <c r="I39" s="612">
        <v>0</v>
      </c>
      <c r="J39" s="611" t="s">
        <v>432</v>
      </c>
      <c r="Q39" s="435"/>
      <c r="R39" s="435"/>
      <c r="S39" s="435"/>
      <c r="T39" s="435"/>
      <c r="U39" s="435">
        <v>107.2014245</v>
      </c>
      <c r="V39" s="435">
        <v>107.2014245</v>
      </c>
      <c r="W39" s="435">
        <v>107.2014245</v>
      </c>
      <c r="X39" s="436">
        <v>0</v>
      </c>
      <c r="Y39" s="436">
        <v>0</v>
      </c>
      <c r="Z39" s="435" t="s">
        <v>435</v>
      </c>
    </row>
    <row r="40" spans="1:26" ht="15">
      <c r="A40" s="440"/>
      <c r="B40" s="440"/>
      <c r="C40" s="440"/>
      <c r="D40" s="440"/>
      <c r="E40" s="440"/>
      <c r="F40" s="440"/>
      <c r="G40" s="440"/>
      <c r="H40" s="441"/>
      <c r="I40" s="441"/>
      <c r="J40" s="440"/>
      <c r="Q40" s="435"/>
      <c r="R40" s="435"/>
      <c r="S40" s="435"/>
      <c r="T40" s="435"/>
      <c r="U40" s="435">
        <v>108.64436000000001</v>
      </c>
      <c r="V40" s="435">
        <v>108.64436000000001</v>
      </c>
      <c r="W40" s="435">
        <v>108.64436000000001</v>
      </c>
      <c r="X40" s="436">
        <v>0</v>
      </c>
      <c r="Y40" s="436">
        <v>0</v>
      </c>
      <c r="Z40" s="435" t="s">
        <v>435</v>
      </c>
    </row>
    <row r="41" spans="1:26" ht="25.5">
      <c r="Q41" s="435" t="s">
        <v>3</v>
      </c>
      <c r="R41" s="435" t="s">
        <v>455</v>
      </c>
      <c r="S41" s="435" t="s">
        <v>431</v>
      </c>
      <c r="T41" s="435">
        <v>737.96461150000005</v>
      </c>
      <c r="U41" s="435">
        <v>737.96461150000005</v>
      </c>
      <c r="V41" s="435">
        <v>737.96461150000005</v>
      </c>
      <c r="W41" s="435">
        <v>737.96461150000005</v>
      </c>
      <c r="X41" s="436">
        <v>0</v>
      </c>
      <c r="Y41" s="436">
        <v>0</v>
      </c>
      <c r="Z41" s="435" t="s">
        <v>435</v>
      </c>
    </row>
  </sheetData>
  <phoneticPr fontId="132" type="noConversion"/>
  <pageMargins left="0.7" right="0.7" top="0.75" bottom="0.75" header="0.3" footer="0.3"/>
  <pageSetup orientation="portrait" r:id="rId1"/>
  <headerFooter>
    <oddFooter>&amp;L_x000D_&amp;1#&amp;"Calibri"&amp;10&amp;K008000 Unrestricted</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5190B-C7C1-4610-A979-E5DCFA01AEE0}">
  <dimension ref="A1"/>
  <sheetViews>
    <sheetView workbookViewId="0">
      <selection activeCell="L19" sqref="L19"/>
    </sheetView>
  </sheetViews>
  <sheetFormatPr defaultRowHeight="12.75"/>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E68507-493F-44D6-9604-98B679D2CCA5}">
  <dimension ref="A1"/>
  <sheetViews>
    <sheetView workbookViewId="0">
      <selection activeCell="H37" sqref="H37"/>
    </sheetView>
  </sheetViews>
  <sheetFormatPr defaultRowHeight="12.7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dimension ref="A2:M167"/>
  <sheetViews>
    <sheetView workbookViewId="0">
      <selection activeCell="O10" sqref="O10"/>
    </sheetView>
  </sheetViews>
  <sheetFormatPr defaultRowHeight="12.75"/>
  <cols>
    <col min="2" max="2" width="15.42578125" bestFit="1" customWidth="1"/>
    <col min="3" max="3" width="11" bestFit="1" customWidth="1"/>
    <col min="10" max="10" width="11" bestFit="1" customWidth="1"/>
    <col min="11" max="11" width="10.140625" bestFit="1" customWidth="1"/>
  </cols>
  <sheetData>
    <row r="2" spans="1:13">
      <c r="C2" t="s">
        <v>456</v>
      </c>
      <c r="G2" t="s">
        <v>127</v>
      </c>
      <c r="H2" t="s">
        <v>399</v>
      </c>
      <c r="L2" t="s">
        <v>127</v>
      </c>
      <c r="M2" t="s">
        <v>399</v>
      </c>
    </row>
    <row r="3" spans="1:13">
      <c r="A3" t="s">
        <v>457</v>
      </c>
      <c r="B3" s="246" t="str">
        <f>_xll.TR(A3,B2)</f>
        <v>Paused at 08:25:38</v>
      </c>
      <c r="C3" s="246" t="str">
        <f>_xll.TR(B3:B167,C2)</f>
        <v>Paused at 08:25:38</v>
      </c>
      <c r="E3" t="s">
        <v>303</v>
      </c>
      <c r="F3" t="str">
        <f>_xll.TR(E3,F2)</f>
        <v>Paused at 08:25:38</v>
      </c>
      <c r="G3" s="246" t="str">
        <f>_xll.TR(F3:F19,G2:H2)</f>
        <v>Paused at 08:25:38</v>
      </c>
      <c r="H3" s="247"/>
      <c r="J3" t="s">
        <v>370</v>
      </c>
      <c r="K3" s="246" t="str">
        <f>_xll.TR(J3,K2)</f>
        <v>BWP1MD=</v>
      </c>
      <c r="L3" s="246">
        <f>_xll.TR(K3:K7,L2:M2)</f>
        <v>1</v>
      </c>
      <c r="M3" s="247">
        <v>2.5</v>
      </c>
    </row>
    <row r="4" spans="1:13">
      <c r="B4" s="247" t="s">
        <v>271</v>
      </c>
      <c r="C4" s="247"/>
      <c r="F4" s="178" t="s">
        <v>458</v>
      </c>
      <c r="G4" s="248"/>
      <c r="H4" s="248"/>
      <c r="K4" s="247" t="s">
        <v>373</v>
      </c>
      <c r="L4" s="247">
        <v>1.5</v>
      </c>
      <c r="M4" s="247">
        <v>1.55</v>
      </c>
    </row>
    <row r="5" spans="1:13">
      <c r="B5" s="247" t="s">
        <v>275</v>
      </c>
      <c r="C5" s="247"/>
      <c r="F5" s="178" t="s">
        <v>459</v>
      </c>
      <c r="G5" s="248"/>
      <c r="H5" s="248"/>
      <c r="K5" s="247" t="s">
        <v>374</v>
      </c>
      <c r="L5" s="247">
        <v>2.75</v>
      </c>
      <c r="M5" s="247">
        <v>2.8</v>
      </c>
    </row>
    <row r="6" spans="1:13">
      <c r="B6" s="247" t="s">
        <v>276</v>
      </c>
      <c r="C6" s="247"/>
      <c r="F6" s="178" t="s">
        <v>460</v>
      </c>
      <c r="G6" s="248"/>
      <c r="H6" s="248"/>
      <c r="K6" s="247" t="s">
        <v>375</v>
      </c>
      <c r="L6" s="247">
        <v>1</v>
      </c>
      <c r="M6" s="247">
        <v>2.5</v>
      </c>
    </row>
    <row r="7" spans="1:13">
      <c r="B7" s="247" t="s">
        <v>277</v>
      </c>
      <c r="C7" s="247"/>
      <c r="F7" s="178" t="s">
        <v>461</v>
      </c>
      <c r="G7" s="248"/>
      <c r="H7" s="248"/>
      <c r="K7" s="247" t="s">
        <v>376</v>
      </c>
      <c r="L7" s="247">
        <v>4.75</v>
      </c>
      <c r="M7" s="247">
        <v>4.8</v>
      </c>
    </row>
    <row r="8" spans="1:13">
      <c r="B8" s="247" t="s">
        <v>295</v>
      </c>
      <c r="C8" s="247"/>
      <c r="F8" s="178" t="s">
        <v>462</v>
      </c>
      <c r="G8" s="248"/>
      <c r="H8" s="248"/>
      <c r="K8" s="245">
        <v>44786</v>
      </c>
    </row>
    <row r="9" spans="1:13">
      <c r="B9" s="247" t="s">
        <v>297</v>
      </c>
      <c r="C9" s="247"/>
      <c r="F9" s="178" t="s">
        <v>463</v>
      </c>
      <c r="G9" s="248"/>
      <c r="H9" s="248"/>
    </row>
    <row r="10" spans="1:13">
      <c r="B10" s="247" t="s">
        <v>299</v>
      </c>
      <c r="C10" s="247"/>
      <c r="F10" s="178" t="s">
        <v>464</v>
      </c>
      <c r="G10" s="248"/>
      <c r="H10" s="248"/>
      <c r="K10" t="s">
        <v>111</v>
      </c>
    </row>
    <row r="11" spans="1:13">
      <c r="B11" s="247" t="s">
        <v>300</v>
      </c>
      <c r="C11" s="247"/>
      <c r="F11" s="178" t="s">
        <v>465</v>
      </c>
      <c r="G11" s="248"/>
      <c r="H11" s="248"/>
    </row>
    <row r="12" spans="1:13">
      <c r="B12" s="247" t="s">
        <v>466</v>
      </c>
      <c r="C12" s="247"/>
      <c r="F12" s="178" t="s">
        <v>467</v>
      </c>
      <c r="G12" s="248"/>
      <c r="H12" s="248"/>
    </row>
    <row r="13" spans="1:13">
      <c r="B13" s="247" t="s">
        <v>468</v>
      </c>
      <c r="C13" s="247"/>
      <c r="F13" s="178" t="s">
        <v>469</v>
      </c>
      <c r="G13" s="248"/>
      <c r="H13" s="248"/>
    </row>
    <row r="14" spans="1:13">
      <c r="B14" s="247" t="s">
        <v>470</v>
      </c>
      <c r="C14" s="247"/>
      <c r="F14" s="178" t="s">
        <v>471</v>
      </c>
      <c r="G14" s="248"/>
      <c r="H14" s="248"/>
    </row>
    <row r="15" spans="1:13">
      <c r="B15" s="247" t="s">
        <v>472</v>
      </c>
      <c r="C15" s="247"/>
      <c r="F15" s="178" t="s">
        <v>473</v>
      </c>
      <c r="G15" s="248"/>
      <c r="H15" s="248"/>
    </row>
    <row r="16" spans="1:13">
      <c r="B16" s="247" t="s">
        <v>474</v>
      </c>
      <c r="C16" s="247"/>
      <c r="F16" s="178" t="s">
        <v>475</v>
      </c>
      <c r="G16" s="248"/>
      <c r="H16" s="248"/>
    </row>
    <row r="17" spans="2:10">
      <c r="B17" s="247" t="s">
        <v>329</v>
      </c>
      <c r="C17" s="247"/>
      <c r="F17" s="178" t="s">
        <v>476</v>
      </c>
      <c r="G17" s="248"/>
      <c r="H17" s="248"/>
    </row>
    <row r="18" spans="2:10">
      <c r="B18" s="247" t="s">
        <v>468</v>
      </c>
      <c r="C18" s="247"/>
      <c r="F18" s="178" t="s">
        <v>477</v>
      </c>
      <c r="G18" s="248"/>
      <c r="H18" s="248"/>
    </row>
    <row r="19" spans="2:10">
      <c r="B19" s="247" t="s">
        <v>470</v>
      </c>
      <c r="C19" s="247"/>
      <c r="F19" s="178" t="s">
        <v>345</v>
      </c>
      <c r="G19" s="247"/>
      <c r="H19" s="247"/>
    </row>
    <row r="20" spans="2:10">
      <c r="B20" s="247" t="s">
        <v>478</v>
      </c>
      <c r="C20" s="247"/>
    </row>
    <row r="21" spans="2:10">
      <c r="B21" s="247" t="s">
        <v>479</v>
      </c>
      <c r="C21" s="247"/>
    </row>
    <row r="22" spans="2:10">
      <c r="B22" s="247" t="s">
        <v>480</v>
      </c>
      <c r="C22" s="247"/>
    </row>
    <row r="23" spans="2:10">
      <c r="B23" s="247" t="s">
        <v>481</v>
      </c>
      <c r="C23" s="247"/>
    </row>
    <row r="24" spans="2:10">
      <c r="B24" s="247" t="s">
        <v>472</v>
      </c>
      <c r="C24" s="247"/>
    </row>
    <row r="25" spans="2:10">
      <c r="B25" s="247" t="s">
        <v>474</v>
      </c>
      <c r="C25" s="247"/>
    </row>
    <row r="26" spans="2:10">
      <c r="B26" s="247" t="s">
        <v>482</v>
      </c>
      <c r="C26" s="247"/>
    </row>
    <row r="27" spans="2:10">
      <c r="B27" s="247" t="s">
        <v>483</v>
      </c>
      <c r="C27" s="247"/>
      <c r="J27">
        <f>507.6992*(0.975)</f>
        <v>495.00672000000003</v>
      </c>
    </row>
    <row r="28" spans="2:10">
      <c r="B28" s="247" t="s">
        <v>484</v>
      </c>
      <c r="C28" s="247"/>
      <c r="J28">
        <f>507.6992*(1.05)</f>
        <v>533.08416</v>
      </c>
    </row>
    <row r="29" spans="2:10">
      <c r="B29" s="247" t="s">
        <v>485</v>
      </c>
      <c r="C29" s="247"/>
    </row>
    <row r="30" spans="2:10">
      <c r="B30" s="247" t="s">
        <v>486</v>
      </c>
      <c r="C30" s="247"/>
    </row>
    <row r="31" spans="2:10">
      <c r="B31" s="247" t="s">
        <v>329</v>
      </c>
      <c r="C31" s="247"/>
    </row>
    <row r="32" spans="2:10">
      <c r="B32" s="247" t="s">
        <v>331</v>
      </c>
      <c r="C32" s="247"/>
    </row>
    <row r="33" spans="2:3">
      <c r="B33" s="247" t="s">
        <v>335</v>
      </c>
      <c r="C33" s="247"/>
    </row>
    <row r="34" spans="2:3">
      <c r="B34" s="247" t="s">
        <v>337</v>
      </c>
      <c r="C34" s="247"/>
    </row>
    <row r="35" spans="2:3">
      <c r="B35" s="247" t="s">
        <v>339</v>
      </c>
      <c r="C35" s="247"/>
    </row>
    <row r="36" spans="2:3">
      <c r="B36" s="247" t="s">
        <v>346</v>
      </c>
      <c r="C36" s="247"/>
    </row>
    <row r="37" spans="2:3">
      <c r="B37" s="247" t="s">
        <v>352</v>
      </c>
      <c r="C37" s="247"/>
    </row>
    <row r="38" spans="2:3">
      <c r="B38" s="247" t="s">
        <v>479</v>
      </c>
      <c r="C38" s="247"/>
    </row>
    <row r="39" spans="2:3">
      <c r="B39" s="247" t="s">
        <v>487</v>
      </c>
      <c r="C39" s="247"/>
    </row>
    <row r="40" spans="2:3">
      <c r="B40" s="247" t="s">
        <v>488</v>
      </c>
      <c r="C40" s="247"/>
    </row>
    <row r="41" spans="2:3">
      <c r="B41" s="247" t="s">
        <v>480</v>
      </c>
      <c r="C41" s="247"/>
    </row>
    <row r="42" spans="2:3">
      <c r="B42" s="247" t="s">
        <v>489</v>
      </c>
      <c r="C42" s="247"/>
    </row>
    <row r="43" spans="2:3">
      <c r="B43" s="247" t="s">
        <v>490</v>
      </c>
      <c r="C43" s="247"/>
    </row>
    <row r="44" spans="2:3">
      <c r="B44" s="247" t="s">
        <v>491</v>
      </c>
      <c r="C44" s="247"/>
    </row>
    <row r="45" spans="2:3">
      <c r="B45" s="247" t="s">
        <v>492</v>
      </c>
      <c r="C45" s="247"/>
    </row>
    <row r="46" spans="2:3">
      <c r="B46" s="247" t="s">
        <v>493</v>
      </c>
      <c r="C46" s="247"/>
    </row>
    <row r="47" spans="2:3">
      <c r="B47" s="247" t="s">
        <v>481</v>
      </c>
      <c r="C47" s="247"/>
    </row>
    <row r="48" spans="2:3">
      <c r="B48" s="247" t="s">
        <v>472</v>
      </c>
      <c r="C48" s="247"/>
    </row>
    <row r="49" spans="2:3">
      <c r="B49" s="247" t="s">
        <v>474</v>
      </c>
      <c r="C49" s="247"/>
    </row>
    <row r="50" spans="2:3">
      <c r="B50" s="247" t="s">
        <v>494</v>
      </c>
      <c r="C50" s="247"/>
    </row>
    <row r="51" spans="2:3">
      <c r="B51" s="247" t="s">
        <v>482</v>
      </c>
      <c r="C51" s="247"/>
    </row>
    <row r="52" spans="2:3">
      <c r="B52" s="247" t="s">
        <v>483</v>
      </c>
      <c r="C52" s="247"/>
    </row>
    <row r="53" spans="2:3">
      <c r="B53" s="247" t="s">
        <v>484</v>
      </c>
      <c r="C53" s="247"/>
    </row>
    <row r="54" spans="2:3">
      <c r="B54" s="247" t="s">
        <v>495</v>
      </c>
      <c r="C54" s="247"/>
    </row>
    <row r="55" spans="2:3">
      <c r="B55" s="247" t="s">
        <v>496</v>
      </c>
      <c r="C55" s="247"/>
    </row>
    <row r="56" spans="2:3">
      <c r="B56" s="247" t="s">
        <v>485</v>
      </c>
      <c r="C56" s="247"/>
    </row>
    <row r="57" spans="2:3">
      <c r="B57" s="247" t="s">
        <v>497</v>
      </c>
      <c r="C57" s="247"/>
    </row>
    <row r="58" spans="2:3">
      <c r="B58" s="247" t="s">
        <v>498</v>
      </c>
      <c r="C58" s="247"/>
    </row>
    <row r="59" spans="2:3">
      <c r="B59" s="247" t="s">
        <v>499</v>
      </c>
      <c r="C59" s="247"/>
    </row>
    <row r="60" spans="2:3">
      <c r="B60" s="247" t="s">
        <v>500</v>
      </c>
      <c r="C60" s="247"/>
    </row>
    <row r="61" spans="2:3">
      <c r="B61" s="247" t="s">
        <v>501</v>
      </c>
      <c r="C61" s="247"/>
    </row>
    <row r="62" spans="2:3">
      <c r="B62" s="247" t="s">
        <v>486</v>
      </c>
      <c r="C62" s="247"/>
    </row>
    <row r="63" spans="2:3">
      <c r="B63" s="247" t="s">
        <v>329</v>
      </c>
      <c r="C63" s="247"/>
    </row>
    <row r="64" spans="2:3">
      <c r="B64" s="247" t="s">
        <v>331</v>
      </c>
      <c r="C64" s="247"/>
    </row>
    <row r="65" spans="2:3">
      <c r="B65" s="247" t="s">
        <v>333</v>
      </c>
      <c r="C65" s="247"/>
    </row>
    <row r="66" spans="2:3">
      <c r="B66" s="247" t="s">
        <v>335</v>
      </c>
      <c r="C66" s="247"/>
    </row>
    <row r="67" spans="2:3">
      <c r="B67" s="247" t="s">
        <v>337</v>
      </c>
      <c r="C67" s="247"/>
    </row>
    <row r="68" spans="2:3">
      <c r="B68" s="247" t="s">
        <v>339</v>
      </c>
      <c r="C68" s="247"/>
    </row>
    <row r="69" spans="2:3">
      <c r="B69" s="247" t="s">
        <v>342</v>
      </c>
      <c r="C69" s="247"/>
    </row>
    <row r="70" spans="2:3">
      <c r="B70" s="247" t="s">
        <v>344</v>
      </c>
      <c r="C70" s="247"/>
    </row>
    <row r="71" spans="2:3">
      <c r="B71" s="247" t="s">
        <v>346</v>
      </c>
      <c r="C71" s="247"/>
    </row>
    <row r="72" spans="2:3">
      <c r="B72" s="247" t="s">
        <v>347</v>
      </c>
      <c r="C72" s="247"/>
    </row>
    <row r="73" spans="2:3">
      <c r="B73" s="247" t="s">
        <v>348</v>
      </c>
      <c r="C73" s="247"/>
    </row>
    <row r="74" spans="2:3">
      <c r="B74" s="247" t="s">
        <v>349</v>
      </c>
      <c r="C74" s="247"/>
    </row>
    <row r="75" spans="2:3">
      <c r="B75" s="247" t="s">
        <v>350</v>
      </c>
      <c r="C75" s="247"/>
    </row>
    <row r="76" spans="2:3">
      <c r="B76" s="247" t="s">
        <v>351</v>
      </c>
      <c r="C76" s="247"/>
    </row>
    <row r="77" spans="2:3">
      <c r="B77" s="247" t="s">
        <v>352</v>
      </c>
      <c r="C77" s="247"/>
    </row>
    <row r="78" spans="2:3">
      <c r="B78" s="247" t="s">
        <v>353</v>
      </c>
      <c r="C78" s="247"/>
    </row>
    <row r="79" spans="2:3">
      <c r="B79" s="247" t="s">
        <v>354</v>
      </c>
      <c r="C79" s="247"/>
    </row>
    <row r="80" spans="2:3">
      <c r="B80" s="247" t="s">
        <v>355</v>
      </c>
      <c r="C80" s="247"/>
    </row>
    <row r="81" spans="2:3">
      <c r="B81" s="247" t="s">
        <v>356</v>
      </c>
      <c r="C81" s="247"/>
    </row>
    <row r="82" spans="2:3">
      <c r="B82" s="247" t="s">
        <v>357</v>
      </c>
      <c r="C82" s="247"/>
    </row>
    <row r="83" spans="2:3">
      <c r="B83" s="247" t="s">
        <v>358</v>
      </c>
      <c r="C83" s="247"/>
    </row>
    <row r="84" spans="2:3">
      <c r="B84" s="247" t="s">
        <v>359</v>
      </c>
      <c r="C84" s="247"/>
    </row>
    <row r="85" spans="2:3">
      <c r="B85" s="247" t="s">
        <v>360</v>
      </c>
      <c r="C85" s="247"/>
    </row>
    <row r="86" spans="2:3">
      <c r="B86" s="247" t="s">
        <v>361</v>
      </c>
      <c r="C86" s="247"/>
    </row>
    <row r="87" spans="2:3">
      <c r="B87" s="247" t="s">
        <v>362</v>
      </c>
      <c r="C87" s="247"/>
    </row>
    <row r="88" spans="2:3">
      <c r="B88" s="247" t="s">
        <v>363</v>
      </c>
      <c r="C88" s="247"/>
    </row>
    <row r="89" spans="2:3">
      <c r="B89" s="247" t="s">
        <v>364</v>
      </c>
      <c r="C89" s="247"/>
    </row>
    <row r="90" spans="2:3">
      <c r="B90" s="247" t="s">
        <v>365</v>
      </c>
      <c r="C90" s="247"/>
    </row>
    <row r="91" spans="2:3">
      <c r="B91" s="247" t="s">
        <v>366</v>
      </c>
      <c r="C91" s="247"/>
    </row>
    <row r="92" spans="2:3">
      <c r="B92" s="247" t="s">
        <v>367</v>
      </c>
      <c r="C92" s="247"/>
    </row>
    <row r="93" spans="2:3">
      <c r="B93" s="247" t="s">
        <v>502</v>
      </c>
      <c r="C93" s="247"/>
    </row>
    <row r="94" spans="2:3">
      <c r="B94" s="247" t="s">
        <v>503</v>
      </c>
      <c r="C94" s="247"/>
    </row>
    <row r="95" spans="2:3">
      <c r="B95" s="247" t="s">
        <v>504</v>
      </c>
      <c r="C95" s="247"/>
    </row>
    <row r="96" spans="2:3">
      <c r="B96" s="247" t="s">
        <v>505</v>
      </c>
      <c r="C96" s="247"/>
    </row>
    <row r="97" spans="2:3">
      <c r="B97" s="247" t="s">
        <v>506</v>
      </c>
      <c r="C97" s="247"/>
    </row>
    <row r="98" spans="2:3">
      <c r="B98" s="247" t="s">
        <v>507</v>
      </c>
      <c r="C98" s="247"/>
    </row>
    <row r="99" spans="2:3">
      <c r="B99" s="247" t="s">
        <v>508</v>
      </c>
      <c r="C99" s="247"/>
    </row>
    <row r="100" spans="2:3">
      <c r="B100" s="247" t="s">
        <v>509</v>
      </c>
      <c r="C100" s="247"/>
    </row>
    <row r="101" spans="2:3">
      <c r="B101" s="247" t="s">
        <v>510</v>
      </c>
      <c r="C101" s="247"/>
    </row>
    <row r="102" spans="2:3">
      <c r="B102" s="247" t="s">
        <v>511</v>
      </c>
      <c r="C102" s="247"/>
    </row>
    <row r="103" spans="2:3">
      <c r="B103" s="247" t="s">
        <v>512</v>
      </c>
      <c r="C103" s="247"/>
    </row>
    <row r="104" spans="2:3">
      <c r="B104" s="247" t="s">
        <v>513</v>
      </c>
      <c r="C104" s="247"/>
    </row>
    <row r="105" spans="2:3">
      <c r="B105" s="247" t="s">
        <v>514</v>
      </c>
      <c r="C105" s="247"/>
    </row>
    <row r="106" spans="2:3">
      <c r="B106" s="247" t="s">
        <v>515</v>
      </c>
      <c r="C106" s="247"/>
    </row>
    <row r="107" spans="2:3">
      <c r="B107" s="247" t="s">
        <v>516</v>
      </c>
      <c r="C107" s="247"/>
    </row>
    <row r="108" spans="2:3">
      <c r="B108" s="247" t="s">
        <v>517</v>
      </c>
      <c r="C108" s="247"/>
    </row>
    <row r="109" spans="2:3">
      <c r="B109" s="247" t="s">
        <v>518</v>
      </c>
      <c r="C109" s="247"/>
    </row>
    <row r="110" spans="2:3">
      <c r="B110" s="247" t="s">
        <v>519</v>
      </c>
      <c r="C110" s="247"/>
    </row>
    <row r="111" spans="2:3">
      <c r="B111" s="247" t="s">
        <v>520</v>
      </c>
      <c r="C111" s="247"/>
    </row>
    <row r="112" spans="2:3">
      <c r="B112" s="247" t="s">
        <v>521</v>
      </c>
      <c r="C112" s="247"/>
    </row>
    <row r="113" spans="2:3">
      <c r="B113" s="247" t="s">
        <v>522</v>
      </c>
      <c r="C113" s="247"/>
    </row>
    <row r="114" spans="2:3">
      <c r="B114" s="247" t="s">
        <v>523</v>
      </c>
      <c r="C114" s="247"/>
    </row>
    <row r="115" spans="2:3">
      <c r="B115" s="247" t="s">
        <v>524</v>
      </c>
      <c r="C115" s="247"/>
    </row>
    <row r="116" spans="2:3">
      <c r="B116" s="247" t="s">
        <v>525</v>
      </c>
      <c r="C116" s="247"/>
    </row>
    <row r="117" spans="2:3">
      <c r="B117" s="247" t="s">
        <v>526</v>
      </c>
      <c r="C117" s="247"/>
    </row>
    <row r="118" spans="2:3">
      <c r="B118" s="247" t="s">
        <v>527</v>
      </c>
      <c r="C118" s="247"/>
    </row>
    <row r="119" spans="2:3">
      <c r="B119" s="247" t="s">
        <v>528</v>
      </c>
      <c r="C119" s="247"/>
    </row>
    <row r="120" spans="2:3">
      <c r="B120" s="247" t="s">
        <v>529</v>
      </c>
      <c r="C120" s="247"/>
    </row>
    <row r="121" spans="2:3">
      <c r="B121" s="247" t="s">
        <v>530</v>
      </c>
      <c r="C121" s="247"/>
    </row>
    <row r="122" spans="2:3">
      <c r="B122" s="247" t="s">
        <v>531</v>
      </c>
      <c r="C122" s="247"/>
    </row>
    <row r="123" spans="2:3">
      <c r="B123" s="247" t="s">
        <v>368</v>
      </c>
      <c r="C123" s="247"/>
    </row>
    <row r="124" spans="2:3">
      <c r="B124" s="247" t="s">
        <v>532</v>
      </c>
      <c r="C124" s="247"/>
    </row>
    <row r="125" spans="2:3">
      <c r="B125" s="247" t="s">
        <v>533</v>
      </c>
      <c r="C125" s="247"/>
    </row>
    <row r="126" spans="2:3">
      <c r="B126" s="247" t="s">
        <v>534</v>
      </c>
      <c r="C126" s="247"/>
    </row>
    <row r="127" spans="2:3">
      <c r="B127" s="247" t="s">
        <v>535</v>
      </c>
      <c r="C127" s="247"/>
    </row>
    <row r="128" spans="2:3">
      <c r="B128" s="247" t="s">
        <v>536</v>
      </c>
      <c r="C128" s="247"/>
    </row>
    <row r="129" spans="2:3">
      <c r="B129" s="247" t="s">
        <v>537</v>
      </c>
      <c r="C129" s="247"/>
    </row>
    <row r="130" spans="2:3">
      <c r="B130" s="247" t="s">
        <v>538</v>
      </c>
      <c r="C130" s="247"/>
    </row>
    <row r="131" spans="2:3">
      <c r="B131" s="247" t="s">
        <v>539</v>
      </c>
      <c r="C131" s="247"/>
    </row>
    <row r="132" spans="2:3">
      <c r="B132" s="247" t="s">
        <v>540</v>
      </c>
      <c r="C132" s="247"/>
    </row>
    <row r="133" spans="2:3">
      <c r="B133" s="247" t="s">
        <v>541</v>
      </c>
      <c r="C133" s="247"/>
    </row>
    <row r="134" spans="2:3">
      <c r="B134" s="247" t="s">
        <v>542</v>
      </c>
      <c r="C134" s="247"/>
    </row>
    <row r="135" spans="2:3">
      <c r="B135" s="247" t="s">
        <v>543</v>
      </c>
      <c r="C135" s="247"/>
    </row>
    <row r="136" spans="2:3">
      <c r="B136" s="247" t="s">
        <v>544</v>
      </c>
      <c r="C136" s="247"/>
    </row>
    <row r="137" spans="2:3">
      <c r="B137" s="247" t="s">
        <v>545</v>
      </c>
      <c r="C137" s="247"/>
    </row>
    <row r="138" spans="2:3">
      <c r="B138" s="247" t="s">
        <v>369</v>
      </c>
      <c r="C138" s="247"/>
    </row>
    <row r="139" spans="2:3">
      <c r="B139" s="247" t="s">
        <v>546</v>
      </c>
      <c r="C139" s="247"/>
    </row>
    <row r="140" spans="2:3">
      <c r="B140" s="247" t="s">
        <v>547</v>
      </c>
      <c r="C140" s="247"/>
    </row>
    <row r="141" spans="2:3">
      <c r="B141" s="247" t="s">
        <v>548</v>
      </c>
      <c r="C141" s="247"/>
    </row>
    <row r="142" spans="2:3">
      <c r="B142" s="247" t="s">
        <v>549</v>
      </c>
      <c r="C142" s="247"/>
    </row>
    <row r="143" spans="2:3">
      <c r="B143" s="247" t="s">
        <v>550</v>
      </c>
      <c r="C143" s="247"/>
    </row>
    <row r="144" spans="2:3">
      <c r="B144" s="247" t="s">
        <v>551</v>
      </c>
      <c r="C144" s="247"/>
    </row>
    <row r="145" spans="2:3">
      <c r="B145" s="247" t="s">
        <v>552</v>
      </c>
      <c r="C145" s="247"/>
    </row>
    <row r="146" spans="2:3">
      <c r="B146" s="247" t="s">
        <v>553</v>
      </c>
      <c r="C146" s="247"/>
    </row>
    <row r="147" spans="2:3">
      <c r="B147" s="247" t="s">
        <v>554</v>
      </c>
      <c r="C147" s="247"/>
    </row>
    <row r="148" spans="2:3">
      <c r="B148" s="247" t="s">
        <v>555</v>
      </c>
      <c r="C148" s="247"/>
    </row>
    <row r="149" spans="2:3">
      <c r="B149" s="247" t="s">
        <v>556</v>
      </c>
      <c r="C149" s="247"/>
    </row>
    <row r="150" spans="2:3">
      <c r="B150" s="247" t="s">
        <v>557</v>
      </c>
      <c r="C150" s="247"/>
    </row>
    <row r="151" spans="2:3">
      <c r="B151" s="247" t="s">
        <v>558</v>
      </c>
      <c r="C151" s="247"/>
    </row>
    <row r="152" spans="2:3">
      <c r="B152" s="247" t="s">
        <v>559</v>
      </c>
      <c r="C152" s="247"/>
    </row>
    <row r="153" spans="2:3">
      <c r="B153" s="247" t="s">
        <v>560</v>
      </c>
      <c r="C153" s="247"/>
    </row>
    <row r="154" spans="2:3">
      <c r="B154" s="247" t="s">
        <v>561</v>
      </c>
      <c r="C154" s="247"/>
    </row>
    <row r="155" spans="2:3">
      <c r="B155" s="247" t="s">
        <v>562</v>
      </c>
      <c r="C155" s="247"/>
    </row>
    <row r="156" spans="2:3">
      <c r="B156" s="247" t="s">
        <v>563</v>
      </c>
      <c r="C156" s="247"/>
    </row>
    <row r="157" spans="2:3">
      <c r="B157" s="247" t="s">
        <v>564</v>
      </c>
      <c r="C157" s="247"/>
    </row>
    <row r="158" spans="2:3">
      <c r="B158" s="247" t="s">
        <v>565</v>
      </c>
      <c r="C158" s="247"/>
    </row>
    <row r="159" spans="2:3">
      <c r="B159" s="247" t="s">
        <v>566</v>
      </c>
      <c r="C159" s="247"/>
    </row>
    <row r="160" spans="2:3">
      <c r="B160" s="247" t="s">
        <v>567</v>
      </c>
      <c r="C160" s="247"/>
    </row>
    <row r="161" spans="2:3">
      <c r="B161" s="247" t="s">
        <v>568</v>
      </c>
      <c r="C161" s="247"/>
    </row>
    <row r="162" spans="2:3">
      <c r="B162" s="247" t="s">
        <v>569</v>
      </c>
      <c r="C162" s="247"/>
    </row>
    <row r="163" spans="2:3">
      <c r="B163" s="247" t="s">
        <v>570</v>
      </c>
      <c r="C163" s="247"/>
    </row>
    <row r="164" spans="2:3">
      <c r="B164" s="247" t="s">
        <v>571</v>
      </c>
      <c r="C164" s="247"/>
    </row>
    <row r="165" spans="2:3">
      <c r="B165" s="247" t="s">
        <v>572</v>
      </c>
      <c r="C165" s="247"/>
    </row>
    <row r="166" spans="2:3">
      <c r="B166" s="247" t="s">
        <v>573</v>
      </c>
      <c r="C166" s="247"/>
    </row>
    <row r="167" spans="2:3">
      <c r="B167" s="247" t="s">
        <v>574</v>
      </c>
      <c r="C167" s="247"/>
    </row>
  </sheetData>
  <phoneticPr fontId="132" type="noConversion"/>
  <pageMargins left="0.75" right="0.75" top="1" bottom="1" header="0.5" footer="0.5"/>
  <pageSetup paperSize="9" orientation="portrait" r:id="rId1"/>
  <headerFooter alignWithMargins="0">
    <oddFooter>&amp;L_x000D_&amp;1#&amp;"Calibri"&amp;10&amp;K008000 Unrestricted</oddFooter>
  </headerFooter>
  <customProperties>
    <customPr name="REFI_OFFICE_FUNCTION_DATA"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D892A-9540-4114-A26A-1E68CFF33CE3}">
  <sheetPr>
    <tabColor rgb="FF92D050"/>
    <pageSetUpPr fitToPage="1"/>
  </sheetPr>
  <dimension ref="A3:HD80"/>
  <sheetViews>
    <sheetView tabSelected="1" zoomScaleNormal="100" workbookViewId="0">
      <selection activeCell="D41" sqref="D41"/>
    </sheetView>
  </sheetViews>
  <sheetFormatPr defaultColWidth="8.7109375" defaultRowHeight="14.25"/>
  <cols>
    <col min="1" max="1" width="8.7109375" style="496"/>
    <col min="2" max="2" width="0.85546875" style="496" customWidth="1"/>
    <col min="3" max="3" width="17.42578125" style="496" customWidth="1"/>
    <col min="4" max="4" width="13.140625" style="496" customWidth="1"/>
    <col min="5" max="5" width="10.42578125" style="496" customWidth="1"/>
    <col min="6" max="6" width="14" style="496" customWidth="1"/>
    <col min="7" max="7" width="13.85546875" style="496" customWidth="1"/>
    <col min="8" max="8" width="10.85546875" style="496" bestFit="1" customWidth="1"/>
    <col min="9" max="9" width="11.42578125" style="496" customWidth="1"/>
    <col min="10" max="10" width="9.85546875" style="496" bestFit="1" customWidth="1"/>
    <col min="11" max="11" width="10.85546875" style="496" bestFit="1" customWidth="1"/>
    <col min="12" max="12" width="9.85546875" style="496" bestFit="1" customWidth="1"/>
    <col min="13" max="13" width="13.42578125" style="496" customWidth="1"/>
    <col min="14" max="14" width="12.28515625" style="496" bestFit="1" customWidth="1"/>
    <col min="15" max="15" width="13.28515625" style="496" customWidth="1"/>
    <col min="16" max="16" width="7.5703125" style="496" bestFit="1" customWidth="1"/>
    <col min="17" max="18" width="8.7109375" style="496"/>
    <col min="19" max="19" width="4.42578125" style="496" customWidth="1"/>
    <col min="20" max="16384" width="8.7109375" style="496"/>
  </cols>
  <sheetData>
    <row r="3" spans="1:212" s="497" customFormat="1">
      <c r="A3" s="496"/>
      <c r="T3" s="496"/>
      <c r="U3" s="496"/>
      <c r="V3" s="496"/>
      <c r="W3" s="496"/>
      <c r="X3" s="496"/>
      <c r="Y3" s="496"/>
      <c r="Z3" s="496"/>
      <c r="AA3" s="496"/>
      <c r="AB3" s="496"/>
      <c r="AC3" s="496"/>
      <c r="AD3" s="496"/>
      <c r="AE3" s="496"/>
      <c r="AF3" s="496"/>
      <c r="AG3" s="496"/>
      <c r="AH3" s="496"/>
      <c r="AI3" s="496"/>
      <c r="AJ3" s="496"/>
      <c r="AK3" s="496"/>
      <c r="AL3" s="496"/>
      <c r="AM3" s="496"/>
      <c r="AN3" s="496"/>
      <c r="AO3" s="496"/>
      <c r="AP3" s="496"/>
      <c r="AQ3" s="496"/>
      <c r="AR3" s="496"/>
      <c r="AS3" s="496"/>
      <c r="AT3" s="496"/>
      <c r="AU3" s="496"/>
      <c r="AV3" s="496"/>
      <c r="AW3" s="496"/>
      <c r="AX3" s="496"/>
      <c r="AY3" s="496"/>
      <c r="AZ3" s="496"/>
      <c r="BA3" s="496"/>
      <c r="BB3" s="496"/>
      <c r="BC3" s="496"/>
      <c r="BD3" s="496"/>
      <c r="BE3" s="496"/>
      <c r="BF3" s="496"/>
      <c r="BG3" s="496"/>
      <c r="BH3" s="496"/>
      <c r="BI3" s="496"/>
      <c r="BJ3" s="496"/>
      <c r="BK3" s="496"/>
      <c r="BL3" s="496"/>
      <c r="BM3" s="496"/>
      <c r="BN3" s="496"/>
      <c r="BO3" s="496"/>
      <c r="BP3" s="496"/>
      <c r="BQ3" s="496"/>
      <c r="BR3" s="496"/>
      <c r="BS3" s="496"/>
      <c r="BT3" s="496"/>
      <c r="BU3" s="496"/>
      <c r="BV3" s="496"/>
      <c r="BW3" s="496"/>
      <c r="BX3" s="496"/>
      <c r="BY3" s="496"/>
      <c r="BZ3" s="496"/>
      <c r="CA3" s="496"/>
      <c r="CB3" s="496"/>
      <c r="CC3" s="496"/>
      <c r="CD3" s="496"/>
      <c r="CE3" s="496"/>
      <c r="CF3" s="496"/>
      <c r="CG3" s="496"/>
      <c r="CH3" s="496"/>
      <c r="CI3" s="496"/>
      <c r="CJ3" s="496"/>
      <c r="CK3" s="496"/>
      <c r="CL3" s="496"/>
      <c r="CM3" s="496"/>
      <c r="CN3" s="496"/>
      <c r="CO3" s="496"/>
      <c r="CP3" s="496"/>
      <c r="CQ3" s="496"/>
      <c r="CR3" s="496"/>
      <c r="CS3" s="496"/>
      <c r="CT3" s="496"/>
      <c r="CU3" s="496"/>
      <c r="CV3" s="496"/>
      <c r="CW3" s="496"/>
      <c r="CX3" s="496"/>
      <c r="CY3" s="496"/>
      <c r="CZ3" s="496"/>
      <c r="DA3" s="496"/>
      <c r="DB3" s="496"/>
      <c r="DC3" s="496"/>
      <c r="DD3" s="496"/>
      <c r="DE3" s="496"/>
      <c r="DF3" s="496"/>
      <c r="DG3" s="496"/>
      <c r="DH3" s="496"/>
      <c r="DI3" s="496"/>
      <c r="DJ3" s="496"/>
      <c r="DK3" s="496"/>
      <c r="DL3" s="496"/>
      <c r="DM3" s="496"/>
      <c r="DN3" s="496"/>
      <c r="DO3" s="496"/>
      <c r="DP3" s="496"/>
      <c r="DQ3" s="496"/>
      <c r="DR3" s="496"/>
      <c r="DS3" s="496"/>
      <c r="DT3" s="496"/>
      <c r="DU3" s="496"/>
      <c r="DV3" s="496"/>
      <c r="DW3" s="496"/>
      <c r="DX3" s="496"/>
      <c r="DY3" s="496"/>
      <c r="DZ3" s="496"/>
      <c r="EA3" s="496"/>
      <c r="EB3" s="496"/>
      <c r="EC3" s="496"/>
      <c r="ED3" s="496"/>
      <c r="EE3" s="496"/>
      <c r="EF3" s="496"/>
      <c r="EG3" s="496"/>
      <c r="EH3" s="496"/>
      <c r="EI3" s="496"/>
      <c r="EJ3" s="496"/>
      <c r="EK3" s="496"/>
      <c r="EL3" s="496"/>
      <c r="EM3" s="496"/>
      <c r="EN3" s="496"/>
      <c r="EO3" s="496"/>
      <c r="EP3" s="496"/>
      <c r="EQ3" s="496"/>
      <c r="ER3" s="496"/>
      <c r="ES3" s="496"/>
      <c r="ET3" s="496"/>
      <c r="EU3" s="496"/>
      <c r="EV3" s="496"/>
      <c r="EW3" s="496"/>
      <c r="EX3" s="496"/>
      <c r="EY3" s="496"/>
      <c r="EZ3" s="496"/>
      <c r="FA3" s="496"/>
      <c r="FB3" s="496"/>
      <c r="FC3" s="496"/>
      <c r="FD3" s="496"/>
      <c r="FE3" s="496"/>
      <c r="FF3" s="496"/>
      <c r="FG3" s="496"/>
      <c r="FH3" s="496"/>
      <c r="FI3" s="496"/>
      <c r="FJ3" s="496"/>
      <c r="FK3" s="496"/>
      <c r="FL3" s="496"/>
      <c r="FM3" s="496"/>
      <c r="FN3" s="496"/>
      <c r="FO3" s="496"/>
      <c r="FP3" s="496"/>
      <c r="FQ3" s="496"/>
      <c r="FR3" s="496"/>
      <c r="FS3" s="496"/>
      <c r="FT3" s="496"/>
      <c r="FU3" s="496"/>
      <c r="FV3" s="496"/>
      <c r="FW3" s="496"/>
      <c r="FX3" s="496"/>
      <c r="FY3" s="496"/>
      <c r="FZ3" s="496"/>
      <c r="GA3" s="496"/>
      <c r="GB3" s="496"/>
      <c r="GC3" s="496"/>
      <c r="GD3" s="496"/>
      <c r="GE3" s="496"/>
      <c r="GF3" s="496"/>
      <c r="GG3" s="496"/>
      <c r="GH3" s="496"/>
      <c r="GI3" s="496"/>
      <c r="GJ3" s="496"/>
      <c r="GK3" s="496"/>
      <c r="GL3" s="496"/>
      <c r="GM3" s="496"/>
      <c r="GN3" s="496"/>
      <c r="GO3" s="496"/>
      <c r="GP3" s="496"/>
      <c r="GQ3" s="496"/>
      <c r="GR3" s="496"/>
      <c r="GS3" s="496"/>
      <c r="GT3" s="496"/>
      <c r="GU3" s="496"/>
      <c r="GV3" s="496"/>
      <c r="GW3" s="496"/>
      <c r="GX3" s="496"/>
      <c r="GY3" s="496"/>
      <c r="GZ3" s="496"/>
      <c r="HA3" s="496"/>
      <c r="HB3" s="496"/>
      <c r="HC3" s="496"/>
      <c r="HD3" s="496"/>
    </row>
    <row r="4" spans="1:212" s="497" customFormat="1">
      <c r="A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c r="AW4" s="496"/>
      <c r="AX4" s="496"/>
      <c r="AY4" s="496"/>
      <c r="AZ4" s="496"/>
      <c r="BA4" s="496"/>
      <c r="BB4" s="496"/>
      <c r="BC4" s="496"/>
      <c r="BD4" s="496"/>
      <c r="BE4" s="496"/>
      <c r="BF4" s="496"/>
      <c r="BG4" s="496"/>
      <c r="BH4" s="496"/>
      <c r="BI4" s="496"/>
      <c r="BJ4" s="496"/>
      <c r="BK4" s="496"/>
      <c r="BL4" s="496"/>
      <c r="BM4" s="496"/>
      <c r="BN4" s="496"/>
      <c r="BO4" s="496"/>
      <c r="BP4" s="496"/>
      <c r="BQ4" s="496"/>
      <c r="BR4" s="496"/>
      <c r="BS4" s="496"/>
      <c r="BT4" s="496"/>
      <c r="BU4" s="496"/>
      <c r="BV4" s="496"/>
      <c r="BW4" s="496"/>
      <c r="BX4" s="496"/>
      <c r="BY4" s="496"/>
      <c r="BZ4" s="496"/>
      <c r="CA4" s="496"/>
      <c r="CB4" s="496"/>
      <c r="CC4" s="496"/>
      <c r="CD4" s="496"/>
      <c r="CE4" s="496"/>
      <c r="CF4" s="496"/>
      <c r="CG4" s="496"/>
      <c r="CH4" s="496"/>
      <c r="CI4" s="496"/>
      <c r="CJ4" s="496"/>
      <c r="CK4" s="496"/>
      <c r="CL4" s="496"/>
      <c r="CM4" s="496"/>
      <c r="CN4" s="496"/>
      <c r="CO4" s="496"/>
      <c r="CP4" s="496"/>
      <c r="CQ4" s="496"/>
      <c r="CR4" s="496"/>
      <c r="CS4" s="496"/>
      <c r="CT4" s="496"/>
      <c r="CU4" s="496"/>
      <c r="CV4" s="496"/>
      <c r="CW4" s="496"/>
      <c r="CX4" s="496"/>
      <c r="CY4" s="496"/>
      <c r="CZ4" s="496"/>
      <c r="DA4" s="496"/>
      <c r="DB4" s="496"/>
      <c r="DC4" s="496"/>
      <c r="DD4" s="496"/>
      <c r="DE4" s="496"/>
      <c r="DF4" s="496"/>
      <c r="DG4" s="496"/>
      <c r="DH4" s="496"/>
      <c r="DI4" s="496"/>
      <c r="DJ4" s="496"/>
      <c r="DK4" s="496"/>
      <c r="DL4" s="496"/>
      <c r="DM4" s="496"/>
      <c r="DN4" s="496"/>
      <c r="DO4" s="496"/>
      <c r="DP4" s="496"/>
      <c r="DQ4" s="496"/>
      <c r="DR4" s="496"/>
      <c r="DS4" s="496"/>
      <c r="DT4" s="496"/>
      <c r="DU4" s="496"/>
      <c r="DV4" s="496"/>
      <c r="DW4" s="496"/>
      <c r="DX4" s="496"/>
      <c r="DY4" s="496"/>
      <c r="DZ4" s="496"/>
      <c r="EA4" s="496"/>
      <c r="EB4" s="496"/>
      <c r="EC4" s="496"/>
      <c r="ED4" s="496"/>
      <c r="EE4" s="496"/>
      <c r="EF4" s="496"/>
      <c r="EG4" s="496"/>
      <c r="EH4" s="496"/>
      <c r="EI4" s="496"/>
      <c r="EJ4" s="496"/>
      <c r="EK4" s="496"/>
      <c r="EL4" s="496"/>
      <c r="EM4" s="496"/>
      <c r="EN4" s="496"/>
      <c r="EO4" s="496"/>
      <c r="EP4" s="496"/>
      <c r="EQ4" s="496"/>
      <c r="ER4" s="496"/>
      <c r="ES4" s="496"/>
      <c r="ET4" s="496"/>
      <c r="EU4" s="496"/>
      <c r="EV4" s="496"/>
      <c r="EW4" s="496"/>
      <c r="EX4" s="496"/>
      <c r="EY4" s="496"/>
      <c r="EZ4" s="496"/>
      <c r="FA4" s="496"/>
      <c r="FB4" s="496"/>
      <c r="FC4" s="496"/>
      <c r="FD4" s="496"/>
      <c r="FE4" s="496"/>
      <c r="FF4" s="496"/>
      <c r="FG4" s="496"/>
      <c r="FH4" s="496"/>
      <c r="FI4" s="496"/>
      <c r="FJ4" s="496"/>
      <c r="FK4" s="496"/>
      <c r="FL4" s="496"/>
      <c r="FM4" s="496"/>
      <c r="FN4" s="496"/>
      <c r="FO4" s="496"/>
      <c r="FP4" s="496"/>
      <c r="FQ4" s="496"/>
      <c r="FR4" s="496"/>
      <c r="FS4" s="496"/>
      <c r="FT4" s="496"/>
      <c r="FU4" s="496"/>
      <c r="FV4" s="496"/>
      <c r="FW4" s="496"/>
      <c r="FX4" s="496"/>
      <c r="FY4" s="496"/>
      <c r="FZ4" s="496"/>
      <c r="GA4" s="496"/>
      <c r="GB4" s="496"/>
      <c r="GC4" s="496"/>
      <c r="GD4" s="496"/>
      <c r="GE4" s="496"/>
      <c r="GF4" s="496"/>
      <c r="GG4" s="496"/>
      <c r="GH4" s="496"/>
      <c r="GI4" s="496"/>
      <c r="GJ4" s="496"/>
      <c r="GK4" s="496"/>
      <c r="GL4" s="496"/>
      <c r="GM4" s="496"/>
      <c r="GN4" s="496"/>
      <c r="GO4" s="496"/>
      <c r="GP4" s="496"/>
      <c r="GQ4" s="496"/>
      <c r="GR4" s="496"/>
      <c r="GS4" s="496"/>
      <c r="GT4" s="496"/>
      <c r="GU4" s="496"/>
      <c r="GV4" s="496"/>
      <c r="GW4" s="496"/>
      <c r="GX4" s="496"/>
      <c r="GY4" s="496"/>
      <c r="GZ4" s="496"/>
      <c r="HA4" s="496"/>
      <c r="HB4" s="496"/>
      <c r="HC4" s="496"/>
      <c r="HD4" s="496"/>
    </row>
    <row r="5" spans="1:212" s="497" customFormat="1" ht="15">
      <c r="A5" s="496"/>
      <c r="E5" s="498"/>
      <c r="T5" s="496"/>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c r="AT5" s="496"/>
      <c r="AU5" s="496"/>
      <c r="AV5" s="496"/>
      <c r="AW5" s="496"/>
      <c r="AX5" s="496"/>
      <c r="AY5" s="496"/>
      <c r="AZ5" s="496"/>
      <c r="BA5" s="496"/>
      <c r="BB5" s="496"/>
      <c r="BC5" s="496"/>
      <c r="BD5" s="496"/>
      <c r="BE5" s="496"/>
      <c r="BF5" s="496"/>
      <c r="BG5" s="496"/>
      <c r="BH5" s="496"/>
      <c r="BI5" s="496"/>
      <c r="BJ5" s="496"/>
      <c r="BK5" s="496"/>
      <c r="BL5" s="496"/>
      <c r="BM5" s="496"/>
      <c r="BN5" s="496"/>
      <c r="BO5" s="496"/>
      <c r="BP5" s="496"/>
      <c r="BQ5" s="496"/>
      <c r="BR5" s="496"/>
      <c r="BS5" s="496"/>
      <c r="BT5" s="496"/>
      <c r="BU5" s="496"/>
      <c r="BV5" s="496"/>
      <c r="BW5" s="496"/>
      <c r="BX5" s="496"/>
      <c r="BY5" s="496"/>
      <c r="BZ5" s="496"/>
      <c r="CA5" s="496"/>
      <c r="CB5" s="496"/>
      <c r="CC5" s="496"/>
      <c r="CD5" s="496"/>
      <c r="CE5" s="496"/>
      <c r="CF5" s="496"/>
      <c r="CG5" s="496"/>
      <c r="CH5" s="496"/>
      <c r="CI5" s="496"/>
      <c r="CJ5" s="496"/>
      <c r="CK5" s="496"/>
      <c r="CL5" s="496"/>
      <c r="CM5" s="496"/>
      <c r="CN5" s="496"/>
      <c r="CO5" s="496"/>
      <c r="CP5" s="496"/>
      <c r="CQ5" s="496"/>
      <c r="CR5" s="496"/>
      <c r="CS5" s="496"/>
      <c r="CT5" s="496"/>
      <c r="CU5" s="496"/>
      <c r="CV5" s="496"/>
      <c r="CW5" s="496"/>
      <c r="CX5" s="496"/>
      <c r="CY5" s="496"/>
      <c r="CZ5" s="496"/>
      <c r="DA5" s="496"/>
      <c r="DB5" s="496"/>
      <c r="DC5" s="496"/>
      <c r="DD5" s="496"/>
      <c r="DE5" s="496"/>
      <c r="DF5" s="496"/>
      <c r="DG5" s="496"/>
      <c r="DH5" s="496"/>
      <c r="DI5" s="496"/>
      <c r="DJ5" s="496"/>
      <c r="DK5" s="496"/>
      <c r="DL5" s="496"/>
      <c r="DM5" s="496"/>
      <c r="DN5" s="496"/>
      <c r="DO5" s="496"/>
      <c r="DP5" s="496"/>
      <c r="DQ5" s="496"/>
      <c r="DR5" s="496"/>
      <c r="DS5" s="496"/>
      <c r="DT5" s="496"/>
      <c r="DU5" s="496"/>
      <c r="DV5" s="496"/>
      <c r="DW5" s="496"/>
      <c r="DX5" s="496"/>
      <c r="DY5" s="496"/>
      <c r="DZ5" s="496"/>
      <c r="EA5" s="496"/>
      <c r="EB5" s="496"/>
      <c r="EC5" s="496"/>
      <c r="ED5" s="496"/>
      <c r="EE5" s="496"/>
      <c r="EF5" s="496"/>
      <c r="EG5" s="496"/>
      <c r="EH5" s="496"/>
      <c r="EI5" s="496"/>
      <c r="EJ5" s="496"/>
      <c r="EK5" s="496"/>
      <c r="EL5" s="496"/>
      <c r="EM5" s="496"/>
      <c r="EN5" s="496"/>
      <c r="EO5" s="496"/>
      <c r="EP5" s="496"/>
      <c r="EQ5" s="496"/>
      <c r="ER5" s="496"/>
      <c r="ES5" s="496"/>
      <c r="ET5" s="496"/>
      <c r="EU5" s="496"/>
      <c r="EV5" s="496"/>
      <c r="EW5" s="496"/>
      <c r="EX5" s="496"/>
      <c r="EY5" s="496"/>
      <c r="EZ5" s="496"/>
      <c r="FA5" s="496"/>
      <c r="FB5" s="496"/>
      <c r="FC5" s="496"/>
      <c r="FD5" s="496"/>
      <c r="FE5" s="496"/>
      <c r="FF5" s="496"/>
      <c r="FG5" s="496"/>
      <c r="FH5" s="496"/>
      <c r="FI5" s="496"/>
      <c r="FJ5" s="496"/>
      <c r="FK5" s="496"/>
      <c r="FL5" s="496"/>
      <c r="FM5" s="496"/>
      <c r="FN5" s="496"/>
      <c r="FO5" s="496"/>
      <c r="FP5" s="496"/>
      <c r="FQ5" s="496"/>
      <c r="FR5" s="496"/>
      <c r="FS5" s="496"/>
      <c r="FT5" s="496"/>
      <c r="FU5" s="496"/>
      <c r="FV5" s="496"/>
      <c r="FW5" s="496"/>
      <c r="FX5" s="496"/>
      <c r="FY5" s="496"/>
      <c r="FZ5" s="496"/>
      <c r="GA5" s="496"/>
      <c r="GB5" s="496"/>
      <c r="GC5" s="496"/>
      <c r="GD5" s="496"/>
      <c r="GE5" s="496"/>
      <c r="GF5" s="496"/>
      <c r="GG5" s="496"/>
      <c r="GH5" s="496"/>
      <c r="GI5" s="496"/>
      <c r="GJ5" s="496"/>
      <c r="GK5" s="496"/>
      <c r="GL5" s="496"/>
      <c r="GM5" s="496"/>
      <c r="GN5" s="496"/>
      <c r="GO5" s="496"/>
      <c r="GP5" s="496"/>
      <c r="GQ5" s="496"/>
      <c r="GR5" s="496"/>
      <c r="GS5" s="496"/>
      <c r="GT5" s="496"/>
      <c r="GU5" s="496"/>
      <c r="GV5" s="496"/>
      <c r="GW5" s="496"/>
      <c r="GX5" s="496"/>
      <c r="GY5" s="496"/>
      <c r="GZ5" s="496"/>
      <c r="HA5" s="496"/>
      <c r="HB5" s="496"/>
      <c r="HC5" s="496"/>
      <c r="HD5" s="496"/>
    </row>
    <row r="6" spans="1:212" s="497" customFormat="1" ht="15">
      <c r="A6" s="496"/>
      <c r="E6" s="498"/>
      <c r="M6" s="596"/>
      <c r="N6" s="596"/>
      <c r="T6" s="496"/>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c r="AT6" s="496"/>
      <c r="AU6" s="496"/>
      <c r="AV6" s="496"/>
      <c r="AW6" s="496"/>
      <c r="AX6" s="496"/>
      <c r="AY6" s="496"/>
      <c r="AZ6" s="496"/>
      <c r="BA6" s="496"/>
      <c r="BB6" s="496"/>
      <c r="BC6" s="496"/>
      <c r="BD6" s="496"/>
      <c r="BE6" s="496"/>
      <c r="BF6" s="496"/>
      <c r="BG6" s="496"/>
      <c r="BH6" s="496"/>
      <c r="BI6" s="496"/>
      <c r="BJ6" s="496"/>
      <c r="BK6" s="496"/>
      <c r="BL6" s="496"/>
      <c r="BM6" s="496"/>
      <c r="BN6" s="496"/>
      <c r="BO6" s="496"/>
      <c r="BP6" s="496"/>
      <c r="BQ6" s="496"/>
      <c r="BR6" s="496"/>
      <c r="BS6" s="496"/>
      <c r="BT6" s="496"/>
      <c r="BU6" s="496"/>
      <c r="BV6" s="496"/>
      <c r="BW6" s="496"/>
      <c r="BX6" s="496"/>
      <c r="BY6" s="496"/>
      <c r="BZ6" s="496"/>
      <c r="CA6" s="496"/>
      <c r="CB6" s="496"/>
      <c r="CC6" s="496"/>
      <c r="CD6" s="496"/>
      <c r="CE6" s="496"/>
      <c r="CF6" s="496"/>
      <c r="CG6" s="496"/>
      <c r="CH6" s="496"/>
      <c r="CI6" s="496"/>
      <c r="CJ6" s="496"/>
      <c r="CK6" s="496"/>
      <c r="CL6" s="496"/>
      <c r="CM6" s="496"/>
      <c r="CN6" s="496"/>
      <c r="CO6" s="496"/>
      <c r="CP6" s="496"/>
      <c r="CQ6" s="496"/>
      <c r="CR6" s="496"/>
      <c r="CS6" s="496"/>
      <c r="CT6" s="496"/>
      <c r="CU6" s="496"/>
      <c r="CV6" s="496"/>
      <c r="CW6" s="496"/>
      <c r="CX6" s="496"/>
      <c r="CY6" s="496"/>
      <c r="CZ6" s="496"/>
      <c r="DA6" s="496"/>
      <c r="DB6" s="496"/>
      <c r="DC6" s="496"/>
      <c r="DD6" s="496"/>
      <c r="DE6" s="496"/>
      <c r="DF6" s="496"/>
      <c r="DG6" s="496"/>
      <c r="DH6" s="496"/>
      <c r="DI6" s="496"/>
      <c r="DJ6" s="496"/>
      <c r="DK6" s="496"/>
      <c r="DL6" s="496"/>
      <c r="DM6" s="496"/>
      <c r="DN6" s="496"/>
      <c r="DO6" s="496"/>
      <c r="DP6" s="496"/>
      <c r="DQ6" s="496"/>
      <c r="DR6" s="496"/>
      <c r="DS6" s="496"/>
      <c r="DT6" s="496"/>
      <c r="DU6" s="496"/>
      <c r="DV6" s="496"/>
      <c r="DW6" s="496"/>
      <c r="DX6" s="496"/>
      <c r="DY6" s="496"/>
      <c r="DZ6" s="496"/>
      <c r="EA6" s="496"/>
      <c r="EB6" s="496"/>
      <c r="EC6" s="496"/>
      <c r="ED6" s="496"/>
      <c r="EE6" s="496"/>
      <c r="EF6" s="496"/>
      <c r="EG6" s="496"/>
      <c r="EH6" s="496"/>
      <c r="EI6" s="496"/>
      <c r="EJ6" s="496"/>
      <c r="EK6" s="496"/>
      <c r="EL6" s="496"/>
      <c r="EM6" s="496"/>
      <c r="EN6" s="496"/>
      <c r="EO6" s="496"/>
      <c r="EP6" s="496"/>
      <c r="EQ6" s="496"/>
      <c r="ER6" s="496"/>
      <c r="ES6" s="496"/>
      <c r="ET6" s="496"/>
      <c r="EU6" s="496"/>
      <c r="EV6" s="496"/>
      <c r="EW6" s="496"/>
      <c r="EX6" s="496"/>
      <c r="EY6" s="496"/>
      <c r="EZ6" s="496"/>
      <c r="FA6" s="496"/>
      <c r="FB6" s="496"/>
      <c r="FC6" s="496"/>
      <c r="FD6" s="496"/>
      <c r="FE6" s="496"/>
      <c r="FF6" s="496"/>
      <c r="FG6" s="496"/>
      <c r="FH6" s="496"/>
      <c r="FI6" s="496"/>
      <c r="FJ6" s="496"/>
      <c r="FK6" s="496"/>
      <c r="FL6" s="496"/>
      <c r="FM6" s="496"/>
      <c r="FN6" s="496"/>
      <c r="FO6" s="496"/>
      <c r="FP6" s="496"/>
      <c r="FQ6" s="496"/>
      <c r="FR6" s="496"/>
      <c r="FS6" s="496"/>
      <c r="FT6" s="496"/>
      <c r="FU6" s="496"/>
      <c r="FV6" s="496"/>
      <c r="FW6" s="496"/>
      <c r="FX6" s="496"/>
      <c r="FY6" s="496"/>
      <c r="FZ6" s="496"/>
      <c r="GA6" s="496"/>
      <c r="GB6" s="496"/>
      <c r="GC6" s="496"/>
      <c r="GD6" s="496"/>
      <c r="GE6" s="496"/>
      <c r="GF6" s="496"/>
      <c r="GG6" s="496"/>
      <c r="GH6" s="496"/>
      <c r="GI6" s="496"/>
      <c r="GJ6" s="496"/>
      <c r="GK6" s="496"/>
      <c r="GL6" s="496"/>
      <c r="GM6" s="496"/>
      <c r="GN6" s="496"/>
      <c r="GO6" s="496"/>
      <c r="GP6" s="496"/>
      <c r="GQ6" s="496"/>
      <c r="GR6" s="496"/>
      <c r="GS6" s="496"/>
      <c r="GT6" s="496"/>
      <c r="GU6" s="496"/>
      <c r="GV6" s="496"/>
      <c r="GW6" s="496"/>
      <c r="GX6" s="496"/>
      <c r="GY6" s="496"/>
      <c r="GZ6" s="496"/>
      <c r="HA6" s="496"/>
      <c r="HB6" s="496"/>
      <c r="HC6" s="496"/>
      <c r="HD6" s="496"/>
    </row>
    <row r="7" spans="1:212" s="497" customFormat="1" ht="15">
      <c r="A7" s="496"/>
      <c r="E7" s="498"/>
      <c r="F7" s="499"/>
      <c r="T7" s="496"/>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c r="AT7" s="496"/>
      <c r="AU7" s="496"/>
      <c r="AV7" s="496"/>
      <c r="AW7" s="496"/>
      <c r="AX7" s="496"/>
      <c r="AY7" s="496"/>
      <c r="AZ7" s="496"/>
      <c r="BA7" s="496"/>
      <c r="BB7" s="496"/>
      <c r="BC7" s="496"/>
      <c r="BD7" s="496"/>
      <c r="BE7" s="496"/>
      <c r="BF7" s="496"/>
      <c r="BG7" s="496"/>
      <c r="BH7" s="496"/>
      <c r="BI7" s="496"/>
      <c r="BJ7" s="496"/>
      <c r="BK7" s="496"/>
      <c r="BL7" s="496"/>
      <c r="BM7" s="496"/>
      <c r="BN7" s="496"/>
      <c r="BO7" s="496"/>
      <c r="BP7" s="496"/>
      <c r="BQ7" s="496"/>
      <c r="BR7" s="496"/>
      <c r="BS7" s="496"/>
      <c r="BT7" s="496"/>
      <c r="BU7" s="496"/>
      <c r="BV7" s="496"/>
      <c r="BW7" s="496"/>
      <c r="BX7" s="496"/>
      <c r="BY7" s="496"/>
      <c r="BZ7" s="496"/>
      <c r="CA7" s="496"/>
      <c r="CB7" s="496"/>
      <c r="CC7" s="496"/>
      <c r="CD7" s="496"/>
      <c r="CE7" s="496"/>
      <c r="CF7" s="496"/>
      <c r="CG7" s="496"/>
      <c r="CH7" s="496"/>
      <c r="CI7" s="496"/>
      <c r="CJ7" s="496"/>
      <c r="CK7" s="496"/>
      <c r="CL7" s="496"/>
      <c r="CM7" s="496"/>
      <c r="CN7" s="496"/>
      <c r="CO7" s="496"/>
      <c r="CP7" s="496"/>
      <c r="CQ7" s="496"/>
      <c r="CR7" s="496"/>
      <c r="CS7" s="496"/>
      <c r="CT7" s="496"/>
      <c r="CU7" s="496"/>
      <c r="CV7" s="496"/>
      <c r="CW7" s="496"/>
      <c r="CX7" s="496"/>
      <c r="CY7" s="496"/>
      <c r="CZ7" s="496"/>
      <c r="DA7" s="496"/>
      <c r="DB7" s="496"/>
      <c r="DC7" s="496"/>
      <c r="DD7" s="496"/>
      <c r="DE7" s="496"/>
      <c r="DF7" s="496"/>
      <c r="DG7" s="496"/>
      <c r="DH7" s="496"/>
      <c r="DI7" s="496"/>
      <c r="DJ7" s="496"/>
      <c r="DK7" s="496"/>
      <c r="DL7" s="496"/>
      <c r="DM7" s="496"/>
      <c r="DN7" s="496"/>
      <c r="DO7" s="496"/>
      <c r="DP7" s="496"/>
      <c r="DQ7" s="496"/>
      <c r="DR7" s="496"/>
      <c r="DS7" s="496"/>
      <c r="DT7" s="496"/>
      <c r="DU7" s="496"/>
      <c r="DV7" s="496"/>
      <c r="DW7" s="496"/>
      <c r="DX7" s="496"/>
      <c r="DY7" s="496"/>
      <c r="DZ7" s="496"/>
      <c r="EA7" s="496"/>
      <c r="EB7" s="496"/>
      <c r="EC7" s="496"/>
      <c r="ED7" s="496"/>
      <c r="EE7" s="496"/>
      <c r="EF7" s="496"/>
      <c r="EG7" s="496"/>
      <c r="EH7" s="496"/>
      <c r="EI7" s="496"/>
      <c r="EJ7" s="496"/>
      <c r="EK7" s="496"/>
      <c r="EL7" s="496"/>
      <c r="EM7" s="496"/>
      <c r="EN7" s="496"/>
      <c r="EO7" s="496"/>
      <c r="EP7" s="496"/>
      <c r="EQ7" s="496"/>
      <c r="ER7" s="496"/>
      <c r="ES7" s="496"/>
      <c r="ET7" s="496"/>
      <c r="EU7" s="496"/>
      <c r="EV7" s="496"/>
      <c r="EW7" s="496"/>
      <c r="EX7" s="496"/>
      <c r="EY7" s="496"/>
      <c r="EZ7" s="496"/>
      <c r="FA7" s="496"/>
      <c r="FB7" s="496"/>
      <c r="FC7" s="496"/>
      <c r="FD7" s="496"/>
      <c r="FE7" s="496"/>
      <c r="FF7" s="496"/>
      <c r="FG7" s="496"/>
      <c r="FH7" s="496"/>
      <c r="FI7" s="496"/>
      <c r="FJ7" s="496"/>
      <c r="FK7" s="496"/>
      <c r="FL7" s="496"/>
      <c r="FM7" s="496"/>
      <c r="FN7" s="496"/>
      <c r="FO7" s="496"/>
      <c r="FP7" s="496"/>
      <c r="FQ7" s="496"/>
      <c r="FR7" s="496"/>
      <c r="FS7" s="496"/>
      <c r="FT7" s="496"/>
      <c r="FU7" s="496"/>
      <c r="FV7" s="496"/>
      <c r="FW7" s="496"/>
      <c r="FX7" s="496"/>
      <c r="FY7" s="496"/>
      <c r="FZ7" s="496"/>
      <c r="GA7" s="496"/>
      <c r="GB7" s="496"/>
      <c r="GC7" s="496"/>
      <c r="GD7" s="496"/>
      <c r="GE7" s="496"/>
      <c r="GF7" s="496"/>
      <c r="GG7" s="496"/>
      <c r="GH7" s="496"/>
      <c r="GI7" s="496"/>
      <c r="GJ7" s="496"/>
      <c r="GK7" s="496"/>
      <c r="GL7" s="496"/>
      <c r="GM7" s="496"/>
      <c r="GN7" s="496"/>
      <c r="GO7" s="496"/>
      <c r="GP7" s="496"/>
      <c r="GQ7" s="496"/>
      <c r="GR7" s="496"/>
      <c r="GS7" s="496"/>
      <c r="GT7" s="496"/>
      <c r="GU7" s="496"/>
      <c r="GV7" s="496"/>
      <c r="GW7" s="496"/>
      <c r="GX7" s="496"/>
      <c r="GY7" s="496"/>
      <c r="GZ7" s="496"/>
      <c r="HA7" s="496"/>
      <c r="HB7" s="496"/>
      <c r="HC7" s="496"/>
      <c r="HD7" s="496"/>
    </row>
    <row r="8" spans="1:212" s="497" customFormat="1" ht="15">
      <c r="A8" s="496"/>
      <c r="E8" s="498"/>
      <c r="T8" s="496"/>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c r="AT8" s="496"/>
      <c r="AU8" s="496"/>
      <c r="AV8" s="496"/>
      <c r="AW8" s="496"/>
      <c r="AX8" s="496"/>
      <c r="AY8" s="496"/>
      <c r="AZ8" s="496"/>
      <c r="BA8" s="496"/>
      <c r="BB8" s="496"/>
      <c r="BC8" s="496"/>
      <c r="BD8" s="496"/>
      <c r="BE8" s="496"/>
      <c r="BF8" s="496"/>
      <c r="BG8" s="496"/>
      <c r="BH8" s="496"/>
      <c r="BI8" s="496"/>
      <c r="BJ8" s="496"/>
      <c r="BK8" s="496"/>
      <c r="BL8" s="496"/>
      <c r="BM8" s="496"/>
      <c r="BN8" s="496"/>
      <c r="BO8" s="496"/>
      <c r="BP8" s="496"/>
      <c r="BQ8" s="496"/>
      <c r="BR8" s="496"/>
      <c r="BS8" s="496"/>
      <c r="BT8" s="496"/>
      <c r="BU8" s="496"/>
      <c r="BV8" s="496"/>
      <c r="BW8" s="496"/>
      <c r="BX8" s="496"/>
      <c r="BY8" s="496"/>
      <c r="BZ8" s="496"/>
      <c r="CA8" s="496"/>
      <c r="CB8" s="496"/>
      <c r="CC8" s="496"/>
      <c r="CD8" s="496"/>
      <c r="CE8" s="496"/>
      <c r="CF8" s="496"/>
      <c r="CG8" s="496"/>
      <c r="CH8" s="496"/>
      <c r="CI8" s="496"/>
      <c r="CJ8" s="496"/>
      <c r="CK8" s="496"/>
      <c r="CL8" s="496"/>
      <c r="CM8" s="496"/>
      <c r="CN8" s="496"/>
      <c r="CO8" s="496"/>
      <c r="CP8" s="496"/>
      <c r="CQ8" s="496"/>
      <c r="CR8" s="496"/>
      <c r="CS8" s="496"/>
      <c r="CT8" s="496"/>
      <c r="CU8" s="496"/>
      <c r="CV8" s="496"/>
      <c r="CW8" s="496"/>
      <c r="CX8" s="496"/>
      <c r="CY8" s="496"/>
      <c r="CZ8" s="496"/>
      <c r="DA8" s="496"/>
      <c r="DB8" s="496"/>
      <c r="DC8" s="496"/>
      <c r="DD8" s="496"/>
      <c r="DE8" s="496"/>
      <c r="DF8" s="496"/>
      <c r="DG8" s="496"/>
      <c r="DH8" s="496"/>
      <c r="DI8" s="496"/>
      <c r="DJ8" s="496"/>
      <c r="DK8" s="496"/>
      <c r="DL8" s="496"/>
      <c r="DM8" s="496"/>
      <c r="DN8" s="496"/>
      <c r="DO8" s="496"/>
      <c r="DP8" s="496"/>
      <c r="DQ8" s="496"/>
      <c r="DR8" s="496"/>
      <c r="DS8" s="496"/>
      <c r="DT8" s="496"/>
      <c r="DU8" s="496"/>
      <c r="DV8" s="496"/>
      <c r="DW8" s="496"/>
      <c r="DX8" s="496"/>
      <c r="DY8" s="496"/>
      <c r="DZ8" s="496"/>
      <c r="EA8" s="496"/>
      <c r="EB8" s="496"/>
      <c r="EC8" s="496"/>
      <c r="ED8" s="496"/>
      <c r="EE8" s="496"/>
      <c r="EF8" s="496"/>
      <c r="EG8" s="496"/>
      <c r="EH8" s="496"/>
      <c r="EI8" s="496"/>
      <c r="EJ8" s="496"/>
      <c r="EK8" s="496"/>
      <c r="EL8" s="496"/>
      <c r="EM8" s="496"/>
      <c r="EN8" s="496"/>
      <c r="EO8" s="496"/>
      <c r="EP8" s="496"/>
      <c r="EQ8" s="496"/>
      <c r="ER8" s="496"/>
      <c r="ES8" s="496"/>
      <c r="ET8" s="496"/>
      <c r="EU8" s="496"/>
      <c r="EV8" s="496"/>
      <c r="EW8" s="496"/>
      <c r="EX8" s="496"/>
      <c r="EY8" s="496"/>
      <c r="EZ8" s="496"/>
      <c r="FA8" s="496"/>
      <c r="FB8" s="496"/>
      <c r="FC8" s="496"/>
      <c r="FD8" s="496"/>
      <c r="FE8" s="496"/>
      <c r="FF8" s="496"/>
      <c r="FG8" s="496"/>
      <c r="FH8" s="496"/>
      <c r="FI8" s="496"/>
      <c r="FJ8" s="496"/>
      <c r="FK8" s="496"/>
      <c r="FL8" s="496"/>
      <c r="FM8" s="496"/>
      <c r="FN8" s="496"/>
      <c r="FO8" s="496"/>
      <c r="FP8" s="496"/>
      <c r="FQ8" s="496"/>
      <c r="FR8" s="496"/>
      <c r="FS8" s="496"/>
      <c r="FT8" s="496"/>
      <c r="FU8" s="496"/>
      <c r="FV8" s="496"/>
      <c r="FW8" s="496"/>
      <c r="FX8" s="496"/>
      <c r="FY8" s="496"/>
      <c r="FZ8" s="496"/>
      <c r="GA8" s="496"/>
      <c r="GB8" s="496"/>
      <c r="GC8" s="496"/>
      <c r="GD8" s="496"/>
      <c r="GE8" s="496"/>
      <c r="GF8" s="496"/>
      <c r="GG8" s="496"/>
      <c r="GH8" s="496"/>
      <c r="GI8" s="496"/>
      <c r="GJ8" s="496"/>
      <c r="GK8" s="496"/>
      <c r="GL8" s="496"/>
      <c r="GM8" s="496"/>
      <c r="GN8" s="496"/>
      <c r="GO8" s="496"/>
      <c r="GP8" s="496"/>
      <c r="GQ8" s="496"/>
      <c r="GR8" s="496"/>
      <c r="GS8" s="496"/>
      <c r="GT8" s="496"/>
      <c r="GU8" s="496"/>
      <c r="GV8" s="496"/>
      <c r="GW8" s="496"/>
      <c r="GX8" s="496"/>
      <c r="GY8" s="496"/>
      <c r="GZ8" s="496"/>
      <c r="HA8" s="496"/>
      <c r="HB8" s="496"/>
      <c r="HC8" s="496"/>
      <c r="HD8" s="496"/>
    </row>
    <row r="9" spans="1:212" s="497" customFormat="1" ht="15.75">
      <c r="A9" s="496"/>
      <c r="C9" s="495"/>
      <c r="D9" s="495"/>
      <c r="J9" s="495"/>
      <c r="K9" s="495"/>
      <c r="T9" s="496"/>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c r="AT9" s="496"/>
      <c r="AU9" s="496"/>
      <c r="AV9" s="496"/>
      <c r="AW9" s="496"/>
      <c r="AX9" s="496"/>
      <c r="AY9" s="496"/>
      <c r="AZ9" s="496"/>
      <c r="BA9" s="496"/>
      <c r="BB9" s="496"/>
      <c r="BC9" s="496"/>
      <c r="BD9" s="496"/>
      <c r="BE9" s="496"/>
      <c r="BF9" s="496"/>
      <c r="BG9" s="496"/>
      <c r="BH9" s="496"/>
      <c r="BI9" s="496"/>
      <c r="BJ9" s="496"/>
      <c r="BK9" s="496"/>
      <c r="BL9" s="496"/>
      <c r="BM9" s="496"/>
      <c r="BN9" s="496"/>
      <c r="BO9" s="496"/>
      <c r="BP9" s="496"/>
      <c r="BQ9" s="496"/>
      <c r="BR9" s="496"/>
      <c r="BS9" s="496"/>
      <c r="BT9" s="496"/>
      <c r="BU9" s="496"/>
      <c r="BV9" s="496"/>
      <c r="BW9" s="496"/>
      <c r="BX9" s="496"/>
      <c r="BY9" s="496"/>
      <c r="BZ9" s="496"/>
      <c r="CA9" s="496"/>
      <c r="CB9" s="496"/>
      <c r="CC9" s="496"/>
      <c r="CD9" s="496"/>
      <c r="CE9" s="496"/>
      <c r="CF9" s="496"/>
      <c r="CG9" s="496"/>
      <c r="CH9" s="496"/>
      <c r="CI9" s="496"/>
      <c r="CJ9" s="496"/>
      <c r="CK9" s="496"/>
      <c r="CL9" s="496"/>
      <c r="CM9" s="496"/>
      <c r="CN9" s="496"/>
      <c r="CO9" s="496"/>
      <c r="CP9" s="496"/>
      <c r="CQ9" s="496"/>
      <c r="CR9" s="496"/>
      <c r="CS9" s="496"/>
      <c r="CT9" s="496"/>
      <c r="CU9" s="496"/>
      <c r="CV9" s="496"/>
      <c r="CW9" s="496"/>
      <c r="CX9" s="496"/>
      <c r="CY9" s="496"/>
      <c r="CZ9" s="496"/>
      <c r="DA9" s="496"/>
      <c r="DB9" s="496"/>
      <c r="DC9" s="496"/>
      <c r="DD9" s="496"/>
      <c r="DE9" s="496"/>
      <c r="DF9" s="496"/>
      <c r="DG9" s="496"/>
      <c r="DH9" s="496"/>
      <c r="DI9" s="496"/>
      <c r="DJ9" s="496"/>
      <c r="DK9" s="496"/>
      <c r="DL9" s="496"/>
      <c r="DM9" s="496"/>
      <c r="DN9" s="496"/>
      <c r="DO9" s="496"/>
      <c r="DP9" s="496"/>
      <c r="DQ9" s="496"/>
      <c r="DR9" s="496"/>
      <c r="DS9" s="496"/>
      <c r="DT9" s="496"/>
      <c r="DU9" s="496"/>
      <c r="DV9" s="496"/>
      <c r="DW9" s="496"/>
      <c r="DX9" s="496"/>
      <c r="DY9" s="496"/>
      <c r="DZ9" s="496"/>
      <c r="EA9" s="496"/>
      <c r="EB9" s="496"/>
      <c r="EC9" s="496"/>
      <c r="ED9" s="496"/>
      <c r="EE9" s="496"/>
      <c r="EF9" s="496"/>
      <c r="EG9" s="496"/>
      <c r="EH9" s="496"/>
      <c r="EI9" s="496"/>
      <c r="EJ9" s="496"/>
      <c r="EK9" s="496"/>
      <c r="EL9" s="496"/>
      <c r="EM9" s="496"/>
      <c r="EN9" s="496"/>
      <c r="EO9" s="496"/>
      <c r="EP9" s="496"/>
      <c r="EQ9" s="496"/>
      <c r="ER9" s="496"/>
      <c r="ES9" s="496"/>
      <c r="ET9" s="496"/>
      <c r="EU9" s="496"/>
      <c r="EV9" s="496"/>
      <c r="EW9" s="496"/>
      <c r="EX9" s="496"/>
      <c r="EY9" s="496"/>
      <c r="EZ9" s="496"/>
      <c r="FA9" s="496"/>
      <c r="FB9" s="496"/>
      <c r="FC9" s="496"/>
      <c r="FD9" s="496"/>
      <c r="FE9" s="496"/>
      <c r="FF9" s="496"/>
      <c r="FG9" s="496"/>
      <c r="FH9" s="496"/>
      <c r="FI9" s="496"/>
      <c r="FJ9" s="496"/>
      <c r="FK9" s="496"/>
      <c r="FL9" s="496"/>
      <c r="FM9" s="496"/>
      <c r="FN9" s="496"/>
      <c r="FO9" s="496"/>
      <c r="FP9" s="496"/>
      <c r="FQ9" s="496"/>
      <c r="FR9" s="496"/>
      <c r="FS9" s="496"/>
      <c r="FT9" s="496"/>
      <c r="FU9" s="496"/>
      <c r="FV9" s="496"/>
      <c r="FW9" s="496"/>
      <c r="FX9" s="496"/>
      <c r="FY9" s="496"/>
      <c r="FZ9" s="496"/>
      <c r="GA9" s="496"/>
      <c r="GB9" s="496"/>
      <c r="GC9" s="496"/>
      <c r="GD9" s="496"/>
      <c r="GE9" s="496"/>
      <c r="GF9" s="496"/>
      <c r="GG9" s="496"/>
      <c r="GH9" s="496"/>
      <c r="GI9" s="496"/>
      <c r="GJ9" s="496"/>
      <c r="GK9" s="496"/>
      <c r="GL9" s="496"/>
      <c r="GM9" s="496"/>
      <c r="GN9" s="496"/>
      <c r="GO9" s="496"/>
      <c r="GP9" s="496"/>
      <c r="GQ9" s="496"/>
      <c r="GR9" s="496"/>
      <c r="GS9" s="496"/>
      <c r="GT9" s="496"/>
      <c r="GU9" s="496"/>
      <c r="GV9" s="496"/>
      <c r="GW9" s="496"/>
      <c r="GX9" s="496"/>
      <c r="GY9" s="496"/>
      <c r="GZ9" s="496"/>
      <c r="HA9" s="496"/>
      <c r="HB9" s="496"/>
      <c r="HC9" s="496"/>
      <c r="HD9" s="496"/>
    </row>
    <row r="10" spans="1:212" s="497" customFormat="1" ht="15.75">
      <c r="A10" s="496"/>
      <c r="C10" s="500">
        <f>Date!K8</f>
        <v>46134</v>
      </c>
      <c r="H10" s="495"/>
      <c r="I10" s="495"/>
      <c r="J10" s="495"/>
      <c r="K10" s="495"/>
      <c r="M10" s="501"/>
      <c r="R10" s="497" t="s">
        <v>29</v>
      </c>
      <c r="T10" s="496"/>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c r="AT10" s="496"/>
      <c r="AU10" s="496"/>
      <c r="AV10" s="496"/>
      <c r="AW10" s="496"/>
      <c r="AX10" s="496"/>
      <c r="AY10" s="496"/>
      <c r="AZ10" s="496"/>
      <c r="BA10" s="496"/>
      <c r="BB10" s="496"/>
      <c r="BC10" s="496"/>
      <c r="BD10" s="496"/>
      <c r="BE10" s="496"/>
      <c r="BF10" s="496"/>
      <c r="BG10" s="496"/>
      <c r="BH10" s="496"/>
      <c r="BI10" s="496"/>
      <c r="BJ10" s="496"/>
      <c r="BK10" s="496"/>
      <c r="BL10" s="496"/>
      <c r="BM10" s="496"/>
      <c r="BN10" s="496"/>
      <c r="BO10" s="496"/>
      <c r="BP10" s="496"/>
      <c r="BQ10" s="496"/>
      <c r="BR10" s="496"/>
      <c r="BS10" s="496"/>
      <c r="BT10" s="496"/>
      <c r="BU10" s="496"/>
      <c r="BV10" s="496"/>
      <c r="BW10" s="496"/>
      <c r="BX10" s="496"/>
      <c r="BY10" s="496"/>
      <c r="BZ10" s="496"/>
      <c r="CA10" s="496"/>
      <c r="CB10" s="496"/>
      <c r="CC10" s="496"/>
      <c r="CD10" s="496"/>
      <c r="CE10" s="496"/>
      <c r="CF10" s="496"/>
      <c r="CG10" s="496"/>
      <c r="CH10" s="496"/>
      <c r="CI10" s="496"/>
      <c r="CJ10" s="496"/>
      <c r="CK10" s="496"/>
      <c r="CL10" s="496"/>
      <c r="CM10" s="496"/>
      <c r="CN10" s="496"/>
      <c r="CO10" s="496"/>
      <c r="CP10" s="496"/>
      <c r="CQ10" s="496"/>
      <c r="CR10" s="496"/>
      <c r="CS10" s="496"/>
      <c r="CT10" s="496"/>
      <c r="CU10" s="496"/>
      <c r="CV10" s="496"/>
      <c r="CW10" s="496"/>
      <c r="CX10" s="496"/>
      <c r="CY10" s="496"/>
      <c r="CZ10" s="496"/>
      <c r="DA10" s="496"/>
      <c r="DB10" s="496"/>
      <c r="DC10" s="496"/>
      <c r="DD10" s="496"/>
      <c r="DE10" s="496"/>
      <c r="DF10" s="496"/>
      <c r="DG10" s="496"/>
      <c r="DH10" s="496"/>
      <c r="DI10" s="496"/>
      <c r="DJ10" s="496"/>
      <c r="DK10" s="496"/>
      <c r="DL10" s="496"/>
      <c r="DM10" s="496"/>
      <c r="DN10" s="496"/>
      <c r="DO10" s="496"/>
      <c r="DP10" s="496"/>
      <c r="DQ10" s="496"/>
      <c r="DR10" s="496"/>
      <c r="DS10" s="496"/>
      <c r="DT10" s="496"/>
      <c r="DU10" s="496"/>
      <c r="DV10" s="496"/>
      <c r="DW10" s="496"/>
      <c r="DX10" s="496"/>
      <c r="DY10" s="496"/>
      <c r="DZ10" s="496"/>
      <c r="EA10" s="496"/>
      <c r="EB10" s="496"/>
      <c r="EC10" s="496"/>
      <c r="ED10" s="496"/>
      <c r="EE10" s="496"/>
      <c r="EF10" s="496"/>
      <c r="EG10" s="496"/>
      <c r="EH10" s="496"/>
      <c r="EI10" s="496"/>
      <c r="EJ10" s="496"/>
      <c r="EK10" s="496"/>
      <c r="EL10" s="496"/>
      <c r="EM10" s="496"/>
      <c r="EN10" s="496"/>
      <c r="EO10" s="496"/>
      <c r="EP10" s="496"/>
      <c r="EQ10" s="496"/>
      <c r="ER10" s="496"/>
      <c r="ES10" s="496"/>
      <c r="ET10" s="496"/>
      <c r="EU10" s="496"/>
      <c r="EV10" s="496"/>
      <c r="EW10" s="496"/>
      <c r="EX10" s="496"/>
      <c r="EY10" s="496"/>
      <c r="EZ10" s="496"/>
      <c r="FA10" s="496"/>
      <c r="FB10" s="496"/>
      <c r="FC10" s="496"/>
      <c r="FD10" s="496"/>
      <c r="FE10" s="496"/>
      <c r="FF10" s="496"/>
      <c r="FG10" s="496"/>
      <c r="FH10" s="496"/>
      <c r="FI10" s="496"/>
      <c r="FJ10" s="496"/>
      <c r="FK10" s="496"/>
      <c r="FL10" s="496"/>
      <c r="FM10" s="496"/>
      <c r="FN10" s="496"/>
      <c r="FO10" s="496"/>
      <c r="FP10" s="496"/>
      <c r="FQ10" s="496"/>
      <c r="FR10" s="496"/>
      <c r="FS10" s="496"/>
      <c r="FT10" s="496"/>
      <c r="FU10" s="496"/>
      <c r="FV10" s="496"/>
      <c r="FW10" s="496"/>
      <c r="FX10" s="496"/>
      <c r="FY10" s="496"/>
      <c r="FZ10" s="496"/>
      <c r="GA10" s="496"/>
      <c r="GB10" s="496"/>
      <c r="GC10" s="496"/>
      <c r="GD10" s="496"/>
      <c r="GE10" s="496"/>
      <c r="GF10" s="496"/>
      <c r="GG10" s="496"/>
      <c r="GH10" s="496"/>
      <c r="GI10" s="496"/>
      <c r="GJ10" s="496"/>
      <c r="GK10" s="496"/>
      <c r="GL10" s="496"/>
      <c r="GM10" s="496"/>
      <c r="GN10" s="496"/>
      <c r="GO10" s="496"/>
      <c r="GP10" s="496"/>
      <c r="GQ10" s="496"/>
      <c r="GR10" s="496"/>
      <c r="GS10" s="496"/>
      <c r="GT10" s="496"/>
      <c r="GU10" s="496"/>
      <c r="GV10" s="496"/>
      <c r="GW10" s="496"/>
      <c r="GX10" s="496"/>
      <c r="GY10" s="496"/>
      <c r="GZ10" s="496"/>
      <c r="HA10" s="496"/>
      <c r="HB10" s="496"/>
      <c r="HC10" s="496"/>
      <c r="HD10" s="496"/>
    </row>
    <row r="11" spans="1:212" s="497" customFormat="1" ht="15.75">
      <c r="A11" s="496"/>
      <c r="C11" s="500"/>
      <c r="H11" s="495"/>
      <c r="I11" s="495"/>
      <c r="J11" s="495"/>
      <c r="K11" s="495"/>
      <c r="M11" s="501"/>
      <c r="T11" s="496"/>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c r="AT11" s="496"/>
      <c r="AU11" s="496"/>
      <c r="AV11" s="496"/>
      <c r="AW11" s="496"/>
      <c r="AX11" s="496"/>
      <c r="AY11" s="496"/>
      <c r="AZ11" s="496"/>
      <c r="BA11" s="496"/>
      <c r="BB11" s="496"/>
      <c r="BC11" s="496"/>
      <c r="BD11" s="496"/>
      <c r="BE11" s="496"/>
      <c r="BF11" s="496"/>
      <c r="BG11" s="496"/>
      <c r="BH11" s="496"/>
      <c r="BI11" s="496"/>
      <c r="BJ11" s="496"/>
      <c r="BK11" s="496"/>
      <c r="BL11" s="496"/>
      <c r="BM11" s="496"/>
      <c r="BN11" s="496"/>
      <c r="BO11" s="496"/>
      <c r="BP11" s="496"/>
      <c r="BQ11" s="496"/>
      <c r="BR11" s="496"/>
      <c r="BS11" s="496"/>
      <c r="BT11" s="496"/>
      <c r="BU11" s="496"/>
      <c r="BV11" s="496"/>
      <c r="BW11" s="496"/>
      <c r="BX11" s="496"/>
      <c r="BY11" s="496"/>
      <c r="BZ11" s="496"/>
      <c r="CA11" s="496"/>
      <c r="CB11" s="496"/>
      <c r="CC11" s="496"/>
      <c r="CD11" s="496"/>
      <c r="CE11" s="496"/>
      <c r="CF11" s="496"/>
      <c r="CG11" s="496"/>
      <c r="CH11" s="496"/>
      <c r="CI11" s="496"/>
      <c r="CJ11" s="496"/>
      <c r="CK11" s="496"/>
      <c r="CL11" s="496"/>
      <c r="CM11" s="496"/>
      <c r="CN11" s="496"/>
      <c r="CO11" s="496"/>
      <c r="CP11" s="496"/>
      <c r="CQ11" s="496"/>
      <c r="CR11" s="496"/>
      <c r="CS11" s="496"/>
      <c r="CT11" s="496"/>
      <c r="CU11" s="496"/>
      <c r="CV11" s="496"/>
      <c r="CW11" s="496"/>
      <c r="CX11" s="496"/>
      <c r="CY11" s="496"/>
      <c r="CZ11" s="496"/>
      <c r="DA11" s="496"/>
      <c r="DB11" s="496"/>
      <c r="DC11" s="496"/>
      <c r="DD11" s="496"/>
      <c r="DE11" s="496"/>
      <c r="DF11" s="496"/>
      <c r="DG11" s="496"/>
      <c r="DH11" s="496"/>
      <c r="DI11" s="496"/>
      <c r="DJ11" s="496"/>
      <c r="DK11" s="496"/>
      <c r="DL11" s="496"/>
      <c r="DM11" s="496"/>
      <c r="DN11" s="496"/>
      <c r="DO11" s="496"/>
      <c r="DP11" s="496"/>
      <c r="DQ11" s="496"/>
      <c r="DR11" s="496"/>
      <c r="DS11" s="496"/>
      <c r="DT11" s="496"/>
      <c r="DU11" s="496"/>
      <c r="DV11" s="496"/>
      <c r="DW11" s="496"/>
      <c r="DX11" s="496"/>
      <c r="DY11" s="496"/>
      <c r="DZ11" s="496"/>
      <c r="EA11" s="496"/>
      <c r="EB11" s="496"/>
      <c r="EC11" s="496"/>
      <c r="ED11" s="496"/>
      <c r="EE11" s="496"/>
      <c r="EF11" s="496"/>
      <c r="EG11" s="496"/>
      <c r="EH11" s="496"/>
      <c r="EI11" s="496"/>
      <c r="EJ11" s="496"/>
      <c r="EK11" s="496"/>
      <c r="EL11" s="496"/>
      <c r="EM11" s="496"/>
      <c r="EN11" s="496"/>
      <c r="EO11" s="496"/>
      <c r="EP11" s="496"/>
      <c r="EQ11" s="496"/>
      <c r="ER11" s="496"/>
      <c r="ES11" s="496"/>
      <c r="ET11" s="496"/>
      <c r="EU11" s="496"/>
      <c r="EV11" s="496"/>
      <c r="EW11" s="496"/>
      <c r="EX11" s="496"/>
      <c r="EY11" s="496"/>
      <c r="EZ11" s="496"/>
      <c r="FA11" s="496"/>
      <c r="FB11" s="496"/>
      <c r="FC11" s="496"/>
      <c r="FD11" s="496"/>
      <c r="FE11" s="496"/>
      <c r="FF11" s="496"/>
      <c r="FG11" s="496"/>
      <c r="FH11" s="496"/>
      <c r="FI11" s="496"/>
      <c r="FJ11" s="496"/>
      <c r="FK11" s="496"/>
      <c r="FL11" s="496"/>
      <c r="FM11" s="496"/>
      <c r="FN11" s="496"/>
      <c r="FO11" s="496"/>
      <c r="FP11" s="496"/>
      <c r="FQ11" s="496"/>
      <c r="FR11" s="496"/>
      <c r="FS11" s="496"/>
      <c r="FT11" s="496"/>
      <c r="FU11" s="496"/>
      <c r="FV11" s="496"/>
      <c r="FW11" s="496"/>
      <c r="FX11" s="496"/>
      <c r="FY11" s="496"/>
      <c r="FZ11" s="496"/>
      <c r="GA11" s="496"/>
      <c r="GB11" s="496"/>
      <c r="GC11" s="496"/>
      <c r="GD11" s="496"/>
      <c r="GE11" s="496"/>
      <c r="GF11" s="496"/>
      <c r="GG11" s="496"/>
      <c r="GH11" s="496"/>
      <c r="GI11" s="496"/>
      <c r="GJ11" s="496"/>
      <c r="GK11" s="496"/>
      <c r="GL11" s="496"/>
      <c r="GM11" s="496"/>
      <c r="GN11" s="496"/>
      <c r="GO11" s="496"/>
      <c r="GP11" s="496"/>
      <c r="GQ11" s="496"/>
      <c r="GR11" s="496"/>
      <c r="GS11" s="496"/>
      <c r="GT11" s="496"/>
      <c r="GU11" s="496"/>
      <c r="GV11" s="496"/>
      <c r="GW11" s="496"/>
      <c r="GX11" s="496"/>
      <c r="GY11" s="496"/>
      <c r="GZ11" s="496"/>
      <c r="HA11" s="496"/>
      <c r="HB11" s="496"/>
      <c r="HC11" s="496"/>
      <c r="HD11" s="496"/>
    </row>
    <row r="12" spans="1:212" s="497" customFormat="1" ht="15.75">
      <c r="A12" s="496"/>
      <c r="C12" s="502" t="s">
        <v>30</v>
      </c>
      <c r="E12" s="502"/>
      <c r="F12" s="502"/>
      <c r="G12" s="502"/>
      <c r="H12" s="502"/>
      <c r="J12" s="495"/>
      <c r="K12" s="495"/>
      <c r="T12" s="496"/>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c r="AT12" s="496"/>
      <c r="AU12" s="496"/>
      <c r="AV12" s="496"/>
      <c r="AW12" s="496"/>
      <c r="AX12" s="496"/>
      <c r="AY12" s="496"/>
      <c r="AZ12" s="496"/>
      <c r="BA12" s="496"/>
      <c r="BB12" s="496"/>
      <c r="BC12" s="496"/>
      <c r="BD12" s="496"/>
      <c r="BE12" s="496"/>
      <c r="BF12" s="496"/>
      <c r="BG12" s="496"/>
      <c r="BH12" s="496"/>
      <c r="BI12" s="496"/>
      <c r="BJ12" s="496"/>
      <c r="BK12" s="496"/>
      <c r="BL12" s="496"/>
      <c r="BM12" s="496"/>
      <c r="BN12" s="496"/>
      <c r="BO12" s="496"/>
      <c r="BP12" s="496"/>
      <c r="BQ12" s="496"/>
      <c r="BR12" s="496"/>
      <c r="BS12" s="496"/>
      <c r="BT12" s="496"/>
      <c r="BU12" s="496"/>
      <c r="BV12" s="496"/>
      <c r="BW12" s="496"/>
      <c r="BX12" s="496"/>
      <c r="BY12" s="496"/>
      <c r="BZ12" s="496"/>
      <c r="CA12" s="496"/>
      <c r="CB12" s="496"/>
      <c r="CC12" s="496"/>
      <c r="CD12" s="496"/>
      <c r="CE12" s="496"/>
      <c r="CF12" s="496"/>
      <c r="CG12" s="496"/>
      <c r="CH12" s="496"/>
      <c r="CI12" s="496"/>
      <c r="CJ12" s="496"/>
      <c r="CK12" s="496"/>
      <c r="CL12" s="496"/>
      <c r="CM12" s="496"/>
      <c r="CN12" s="496"/>
      <c r="CO12" s="496"/>
      <c r="CP12" s="496"/>
      <c r="CQ12" s="496"/>
      <c r="CR12" s="496"/>
      <c r="CS12" s="496"/>
      <c r="CT12" s="496"/>
      <c r="CU12" s="496"/>
      <c r="CV12" s="496"/>
      <c r="CW12" s="496"/>
      <c r="CX12" s="496"/>
      <c r="CY12" s="496"/>
      <c r="CZ12" s="496"/>
      <c r="DA12" s="496"/>
      <c r="DB12" s="496"/>
      <c r="DC12" s="496"/>
      <c r="DD12" s="496"/>
      <c r="DE12" s="496"/>
      <c r="DF12" s="496"/>
      <c r="DG12" s="496"/>
      <c r="DH12" s="496"/>
      <c r="DI12" s="496"/>
      <c r="DJ12" s="496"/>
      <c r="DK12" s="496"/>
      <c r="DL12" s="496"/>
      <c r="DM12" s="496"/>
      <c r="DN12" s="496"/>
      <c r="DO12" s="496"/>
      <c r="DP12" s="496"/>
      <c r="DQ12" s="496"/>
      <c r="DR12" s="496"/>
      <c r="DS12" s="496"/>
      <c r="DT12" s="496"/>
      <c r="DU12" s="496"/>
      <c r="DV12" s="496"/>
      <c r="DW12" s="496"/>
      <c r="DX12" s="496"/>
      <c r="DY12" s="496"/>
      <c r="DZ12" s="496"/>
      <c r="EA12" s="496"/>
      <c r="EB12" s="496"/>
      <c r="EC12" s="496"/>
      <c r="ED12" s="496"/>
      <c r="EE12" s="496"/>
      <c r="EF12" s="496"/>
      <c r="EG12" s="496"/>
      <c r="EH12" s="496"/>
      <c r="EI12" s="496"/>
      <c r="EJ12" s="496"/>
      <c r="EK12" s="496"/>
      <c r="EL12" s="496"/>
      <c r="EM12" s="496"/>
      <c r="EN12" s="496"/>
      <c r="EO12" s="496"/>
      <c r="EP12" s="496"/>
      <c r="EQ12" s="496"/>
      <c r="ER12" s="496"/>
      <c r="ES12" s="496"/>
      <c r="ET12" s="496"/>
      <c r="EU12" s="496"/>
      <c r="EV12" s="496"/>
      <c r="EW12" s="496"/>
      <c r="EX12" s="496"/>
      <c r="EY12" s="496"/>
      <c r="EZ12" s="496"/>
      <c r="FA12" s="496"/>
      <c r="FB12" s="496"/>
      <c r="FC12" s="496"/>
      <c r="FD12" s="496"/>
      <c r="FE12" s="496"/>
      <c r="FF12" s="496"/>
      <c r="FG12" s="496"/>
      <c r="FH12" s="496"/>
      <c r="FI12" s="496"/>
      <c r="FJ12" s="496"/>
      <c r="FK12" s="496"/>
      <c r="FL12" s="496"/>
      <c r="FM12" s="496"/>
      <c r="FN12" s="496"/>
      <c r="FO12" s="496"/>
      <c r="FP12" s="496"/>
      <c r="FQ12" s="496"/>
      <c r="FR12" s="496"/>
      <c r="FS12" s="496"/>
      <c r="FT12" s="496"/>
      <c r="FU12" s="496"/>
      <c r="FV12" s="496"/>
      <c r="FW12" s="496"/>
      <c r="FX12" s="496"/>
      <c r="FY12" s="496"/>
      <c r="FZ12" s="496"/>
      <c r="GA12" s="496"/>
      <c r="GB12" s="496"/>
      <c r="GC12" s="496"/>
      <c r="GD12" s="496"/>
      <c r="GE12" s="496"/>
      <c r="GF12" s="496"/>
      <c r="GG12" s="496"/>
      <c r="GH12" s="496"/>
      <c r="GI12" s="496"/>
      <c r="GJ12" s="496"/>
      <c r="GK12" s="496"/>
      <c r="GL12" s="496"/>
      <c r="GM12" s="496"/>
      <c r="GN12" s="496"/>
      <c r="GO12" s="496"/>
      <c r="GP12" s="496"/>
      <c r="GQ12" s="496"/>
      <c r="GR12" s="496"/>
      <c r="GS12" s="496"/>
      <c r="GT12" s="496"/>
      <c r="GU12" s="496"/>
      <c r="GV12" s="496"/>
      <c r="GW12" s="496"/>
      <c r="GX12" s="496"/>
      <c r="GY12" s="496"/>
      <c r="GZ12" s="496"/>
      <c r="HA12" s="496"/>
      <c r="HB12" s="496"/>
      <c r="HC12" s="496"/>
      <c r="HD12" s="496"/>
    </row>
    <row r="13" spans="1:212" s="497" customFormat="1" ht="15.75">
      <c r="A13" s="496"/>
      <c r="C13" s="502"/>
      <c r="E13" s="502"/>
      <c r="F13" s="502"/>
      <c r="G13" s="502"/>
      <c r="H13" s="502"/>
      <c r="J13" s="495"/>
      <c r="K13" s="495"/>
      <c r="T13" s="496"/>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c r="AT13" s="496"/>
      <c r="AU13" s="496"/>
      <c r="AV13" s="496"/>
      <c r="AW13" s="496"/>
      <c r="AX13" s="496"/>
      <c r="AY13" s="496"/>
      <c r="AZ13" s="496"/>
      <c r="BA13" s="496"/>
      <c r="BB13" s="496"/>
      <c r="BC13" s="496"/>
      <c r="BD13" s="496"/>
      <c r="BE13" s="496"/>
      <c r="BF13" s="496"/>
      <c r="BG13" s="496"/>
      <c r="BH13" s="496"/>
      <c r="BI13" s="496"/>
      <c r="BJ13" s="496"/>
      <c r="BK13" s="496"/>
      <c r="BL13" s="496"/>
      <c r="BM13" s="496"/>
      <c r="BN13" s="496"/>
      <c r="BO13" s="496"/>
      <c r="BP13" s="496"/>
      <c r="BQ13" s="496"/>
      <c r="BR13" s="496"/>
      <c r="BS13" s="496"/>
      <c r="BT13" s="496"/>
      <c r="BU13" s="496"/>
      <c r="BV13" s="496"/>
      <c r="BW13" s="496"/>
      <c r="BX13" s="496"/>
      <c r="BY13" s="496"/>
      <c r="BZ13" s="496"/>
      <c r="CA13" s="496"/>
      <c r="CB13" s="496"/>
      <c r="CC13" s="496"/>
      <c r="CD13" s="496"/>
      <c r="CE13" s="496"/>
      <c r="CF13" s="496"/>
      <c r="CG13" s="496"/>
      <c r="CH13" s="496"/>
      <c r="CI13" s="496"/>
      <c r="CJ13" s="496"/>
      <c r="CK13" s="496"/>
      <c r="CL13" s="496"/>
      <c r="CM13" s="496"/>
      <c r="CN13" s="496"/>
      <c r="CO13" s="496"/>
      <c r="CP13" s="496"/>
      <c r="CQ13" s="496"/>
      <c r="CR13" s="496"/>
      <c r="CS13" s="496"/>
      <c r="CT13" s="496"/>
      <c r="CU13" s="496"/>
      <c r="CV13" s="496"/>
      <c r="CW13" s="496"/>
      <c r="CX13" s="496"/>
      <c r="CY13" s="496"/>
      <c r="CZ13" s="496"/>
      <c r="DA13" s="496"/>
      <c r="DB13" s="496"/>
      <c r="DC13" s="496"/>
      <c r="DD13" s="496"/>
      <c r="DE13" s="496"/>
      <c r="DF13" s="496"/>
      <c r="DG13" s="496"/>
      <c r="DH13" s="496"/>
      <c r="DI13" s="496"/>
      <c r="DJ13" s="496"/>
      <c r="DK13" s="496"/>
      <c r="DL13" s="496"/>
      <c r="DM13" s="496"/>
      <c r="DN13" s="496"/>
      <c r="DO13" s="496"/>
      <c r="DP13" s="496"/>
      <c r="DQ13" s="496"/>
      <c r="DR13" s="496"/>
      <c r="DS13" s="496"/>
      <c r="DT13" s="496"/>
      <c r="DU13" s="496"/>
      <c r="DV13" s="496"/>
      <c r="DW13" s="496"/>
      <c r="DX13" s="496"/>
      <c r="DY13" s="496"/>
      <c r="DZ13" s="496"/>
      <c r="EA13" s="496"/>
      <c r="EB13" s="496"/>
      <c r="EC13" s="496"/>
      <c r="ED13" s="496"/>
      <c r="EE13" s="496"/>
      <c r="EF13" s="496"/>
      <c r="EG13" s="496"/>
      <c r="EH13" s="496"/>
      <c r="EI13" s="496"/>
      <c r="EJ13" s="496"/>
      <c r="EK13" s="496"/>
      <c r="EL13" s="496"/>
      <c r="EM13" s="496"/>
      <c r="EN13" s="496"/>
      <c r="EO13" s="496"/>
      <c r="EP13" s="496"/>
      <c r="EQ13" s="496"/>
      <c r="ER13" s="496"/>
      <c r="ES13" s="496"/>
      <c r="ET13" s="496"/>
      <c r="EU13" s="496"/>
      <c r="EV13" s="496"/>
      <c r="EW13" s="496"/>
      <c r="EX13" s="496"/>
      <c r="EY13" s="496"/>
      <c r="EZ13" s="496"/>
      <c r="FA13" s="496"/>
      <c r="FB13" s="496"/>
      <c r="FC13" s="496"/>
      <c r="FD13" s="496"/>
      <c r="FE13" s="496"/>
      <c r="FF13" s="496"/>
      <c r="FG13" s="496"/>
      <c r="FH13" s="496"/>
      <c r="FI13" s="496"/>
      <c r="FJ13" s="496"/>
      <c r="FK13" s="496"/>
      <c r="FL13" s="496"/>
      <c r="FM13" s="496"/>
      <c r="FN13" s="496"/>
      <c r="FO13" s="496"/>
      <c r="FP13" s="496"/>
      <c r="FQ13" s="496"/>
      <c r="FR13" s="496"/>
      <c r="FS13" s="496"/>
      <c r="FT13" s="496"/>
      <c r="FU13" s="496"/>
      <c r="FV13" s="496"/>
      <c r="FW13" s="496"/>
      <c r="FX13" s="496"/>
      <c r="FY13" s="496"/>
      <c r="FZ13" s="496"/>
      <c r="GA13" s="496"/>
      <c r="GB13" s="496"/>
      <c r="GC13" s="496"/>
      <c r="GD13" s="496"/>
      <c r="GE13" s="496"/>
      <c r="GF13" s="496"/>
      <c r="GG13" s="496"/>
      <c r="GH13" s="496"/>
      <c r="GI13" s="496"/>
      <c r="GJ13" s="496"/>
      <c r="GK13" s="496"/>
      <c r="GL13" s="496"/>
      <c r="GM13" s="496"/>
      <c r="GN13" s="496"/>
      <c r="GO13" s="496"/>
      <c r="GP13" s="496"/>
      <c r="GQ13" s="496"/>
      <c r="GR13" s="496"/>
      <c r="GS13" s="496"/>
      <c r="GT13" s="496"/>
      <c r="GU13" s="496"/>
      <c r="GV13" s="496"/>
      <c r="GW13" s="496"/>
      <c r="GX13" s="496"/>
      <c r="GY13" s="496"/>
      <c r="GZ13" s="496"/>
      <c r="HA13" s="496"/>
      <c r="HB13" s="496"/>
      <c r="HC13" s="496"/>
      <c r="HD13" s="496"/>
    </row>
    <row r="14" spans="1:212" s="497" customFormat="1" ht="19.899999999999999" customHeight="1">
      <c r="A14" s="496"/>
      <c r="C14" s="503"/>
      <c r="D14" s="615" t="s">
        <v>31</v>
      </c>
      <c r="E14" s="615"/>
      <c r="F14" s="615"/>
      <c r="G14" s="615" t="s">
        <v>31</v>
      </c>
      <c r="H14" s="615"/>
      <c r="I14" s="615"/>
      <c r="J14" s="615" t="s">
        <v>31</v>
      </c>
      <c r="K14" s="615"/>
      <c r="L14" s="615"/>
      <c r="M14" s="615" t="s">
        <v>31</v>
      </c>
      <c r="N14" s="615"/>
      <c r="O14" s="615"/>
      <c r="T14" s="496"/>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c r="AT14" s="496"/>
      <c r="AU14" s="496"/>
      <c r="AV14" s="496"/>
      <c r="AW14" s="496"/>
      <c r="AX14" s="496"/>
      <c r="AY14" s="496"/>
      <c r="AZ14" s="496"/>
      <c r="BA14" s="496"/>
      <c r="BB14" s="496"/>
      <c r="BC14" s="496"/>
      <c r="BD14" s="496"/>
      <c r="BE14" s="496"/>
      <c r="BF14" s="496"/>
      <c r="BG14" s="496"/>
      <c r="BH14" s="496"/>
      <c r="BI14" s="496"/>
      <c r="BJ14" s="496"/>
      <c r="BK14" s="496"/>
      <c r="BL14" s="496"/>
      <c r="BM14" s="496"/>
      <c r="BN14" s="496"/>
      <c r="BO14" s="496"/>
      <c r="BP14" s="496"/>
      <c r="BQ14" s="496"/>
      <c r="BR14" s="496"/>
      <c r="BS14" s="496"/>
      <c r="BT14" s="496"/>
      <c r="BU14" s="496"/>
      <c r="BV14" s="496"/>
      <c r="BW14" s="496"/>
      <c r="BX14" s="496"/>
      <c r="BY14" s="496"/>
      <c r="BZ14" s="496"/>
      <c r="CA14" s="496"/>
      <c r="CB14" s="496"/>
      <c r="CC14" s="496"/>
      <c r="CD14" s="496"/>
      <c r="CE14" s="496"/>
      <c r="CF14" s="496"/>
      <c r="CG14" s="496"/>
      <c r="CH14" s="496"/>
      <c r="CI14" s="496"/>
      <c r="CJ14" s="496"/>
      <c r="CK14" s="496"/>
      <c r="CL14" s="496"/>
      <c r="CM14" s="496"/>
      <c r="CN14" s="496"/>
      <c r="CO14" s="496"/>
      <c r="CP14" s="496"/>
      <c r="CQ14" s="496"/>
      <c r="CR14" s="496"/>
      <c r="CS14" s="496"/>
      <c r="CT14" s="496"/>
      <c r="CU14" s="496"/>
      <c r="CV14" s="496"/>
      <c r="CW14" s="496"/>
      <c r="CX14" s="496"/>
      <c r="CY14" s="496"/>
      <c r="CZ14" s="496"/>
      <c r="DA14" s="496"/>
      <c r="DB14" s="496"/>
      <c r="DC14" s="496"/>
      <c r="DD14" s="496"/>
      <c r="DE14" s="496"/>
      <c r="DF14" s="496"/>
      <c r="DG14" s="496"/>
      <c r="DH14" s="496"/>
      <c r="DI14" s="496"/>
      <c r="DJ14" s="496"/>
      <c r="DK14" s="496"/>
      <c r="DL14" s="496"/>
      <c r="DM14" s="496"/>
      <c r="DN14" s="496"/>
      <c r="DO14" s="496"/>
      <c r="DP14" s="496"/>
      <c r="DQ14" s="496"/>
      <c r="DR14" s="496"/>
      <c r="DS14" s="496"/>
      <c r="DT14" s="496"/>
      <c r="DU14" s="496"/>
      <c r="DV14" s="496"/>
      <c r="DW14" s="496"/>
      <c r="DX14" s="496"/>
      <c r="DY14" s="496"/>
      <c r="DZ14" s="496"/>
      <c r="EA14" s="496"/>
      <c r="EB14" s="496"/>
      <c r="EC14" s="496"/>
      <c r="ED14" s="496"/>
      <c r="EE14" s="496"/>
      <c r="EF14" s="496"/>
      <c r="EG14" s="496"/>
      <c r="EH14" s="496"/>
      <c r="EI14" s="496"/>
      <c r="EJ14" s="496"/>
      <c r="EK14" s="496"/>
      <c r="EL14" s="496"/>
      <c r="EM14" s="496"/>
      <c r="EN14" s="496"/>
      <c r="EO14" s="496"/>
      <c r="EP14" s="496"/>
      <c r="EQ14" s="496"/>
      <c r="ER14" s="496"/>
      <c r="ES14" s="496"/>
      <c r="ET14" s="496"/>
      <c r="EU14" s="496"/>
      <c r="EV14" s="496"/>
      <c r="EW14" s="496"/>
      <c r="EX14" s="496"/>
      <c r="EY14" s="496"/>
      <c r="EZ14" s="496"/>
      <c r="FA14" s="496"/>
      <c r="FB14" s="496"/>
      <c r="FC14" s="496"/>
      <c r="FD14" s="496"/>
      <c r="FE14" s="496"/>
      <c r="FF14" s="496"/>
      <c r="FG14" s="496"/>
      <c r="FH14" s="496"/>
      <c r="FI14" s="496"/>
      <c r="FJ14" s="496"/>
      <c r="FK14" s="496"/>
      <c r="FL14" s="496"/>
      <c r="FM14" s="496"/>
      <c r="FN14" s="496"/>
      <c r="FO14" s="496"/>
      <c r="FP14" s="496"/>
      <c r="FQ14" s="496"/>
      <c r="FR14" s="496"/>
      <c r="FS14" s="496"/>
      <c r="FT14" s="496"/>
      <c r="FU14" s="496"/>
      <c r="FV14" s="496"/>
      <c r="FW14" s="496"/>
      <c r="FX14" s="496"/>
      <c r="FY14" s="496"/>
      <c r="FZ14" s="496"/>
      <c r="GA14" s="496"/>
      <c r="GB14" s="496"/>
      <c r="GC14" s="496"/>
      <c r="GD14" s="496"/>
      <c r="GE14" s="496"/>
      <c r="GF14" s="496"/>
      <c r="GG14" s="496"/>
      <c r="GH14" s="496"/>
      <c r="GI14" s="496"/>
      <c r="GJ14" s="496"/>
      <c r="GK14" s="496"/>
      <c r="GL14" s="496"/>
      <c r="GM14" s="496"/>
      <c r="GN14" s="496"/>
      <c r="GO14" s="496"/>
      <c r="GP14" s="496"/>
      <c r="GQ14" s="496"/>
      <c r="GR14" s="496"/>
      <c r="GS14" s="496"/>
      <c r="GT14" s="496"/>
      <c r="GU14" s="496"/>
      <c r="GV14" s="496"/>
      <c r="GW14" s="496"/>
      <c r="GX14" s="496"/>
      <c r="GY14" s="496"/>
      <c r="GZ14" s="496"/>
      <c r="HA14" s="496"/>
      <c r="HB14" s="496"/>
      <c r="HC14" s="496"/>
      <c r="HD14" s="496"/>
    </row>
    <row r="15" spans="1:212" s="505" customFormat="1" ht="32.25" customHeight="1">
      <c r="A15" s="496"/>
      <c r="B15" s="497"/>
      <c r="C15" s="504"/>
      <c r="D15" s="616" t="s">
        <v>32</v>
      </c>
      <c r="E15" s="617"/>
      <c r="F15" s="618"/>
      <c r="G15" s="616" t="s">
        <v>33</v>
      </c>
      <c r="H15" s="617"/>
      <c r="I15" s="617"/>
      <c r="J15" s="616" t="s">
        <v>34</v>
      </c>
      <c r="K15" s="617"/>
      <c r="L15" s="617"/>
      <c r="M15" s="619" t="s">
        <v>35</v>
      </c>
      <c r="N15" s="620"/>
      <c r="O15" s="620"/>
      <c r="P15" s="497"/>
      <c r="Q15" s="497"/>
      <c r="R15" s="497"/>
      <c r="S15" s="497"/>
      <c r="T15" s="496"/>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c r="AT15" s="496"/>
      <c r="AU15" s="496"/>
      <c r="AV15" s="496"/>
      <c r="AW15" s="496"/>
      <c r="AX15" s="496"/>
      <c r="AY15" s="496"/>
      <c r="AZ15" s="496"/>
      <c r="BA15" s="496"/>
      <c r="BB15" s="496"/>
      <c r="BC15" s="496"/>
      <c r="BD15" s="496"/>
      <c r="BE15" s="496"/>
      <c r="BF15" s="496"/>
      <c r="BG15" s="496"/>
      <c r="BH15" s="496"/>
      <c r="BI15" s="496"/>
      <c r="BJ15" s="496"/>
      <c r="BK15" s="496"/>
      <c r="BL15" s="496"/>
      <c r="BM15" s="496"/>
      <c r="BN15" s="496"/>
      <c r="BO15" s="496"/>
      <c r="BP15" s="496"/>
      <c r="BQ15" s="496"/>
      <c r="BR15" s="496"/>
      <c r="BS15" s="496"/>
      <c r="BT15" s="496"/>
      <c r="BU15" s="496"/>
      <c r="BV15" s="496"/>
      <c r="BW15" s="496"/>
      <c r="BX15" s="496"/>
      <c r="BY15" s="496"/>
      <c r="BZ15" s="496"/>
      <c r="CA15" s="496"/>
      <c r="CB15" s="496"/>
      <c r="CC15" s="496"/>
      <c r="CD15" s="496"/>
      <c r="CE15" s="496"/>
      <c r="CF15" s="496"/>
      <c r="CG15" s="496"/>
      <c r="CH15" s="496"/>
      <c r="CI15" s="496"/>
      <c r="CJ15" s="496"/>
      <c r="CK15" s="496"/>
      <c r="CL15" s="496"/>
      <c r="CM15" s="496"/>
      <c r="CN15" s="496"/>
      <c r="CO15" s="496"/>
      <c r="CP15" s="496"/>
      <c r="CQ15" s="496"/>
      <c r="CR15" s="496"/>
      <c r="CS15" s="496"/>
      <c r="CT15" s="496"/>
      <c r="CU15" s="496"/>
      <c r="CV15" s="496"/>
      <c r="CW15" s="496"/>
      <c r="CX15" s="496"/>
      <c r="CY15" s="496"/>
      <c r="CZ15" s="496"/>
      <c r="DA15" s="496"/>
      <c r="DB15" s="496"/>
      <c r="DC15" s="496"/>
      <c r="DD15" s="496"/>
      <c r="DE15" s="496"/>
      <c r="DF15" s="496"/>
      <c r="DG15" s="496"/>
      <c r="DH15" s="496"/>
      <c r="DI15" s="496"/>
      <c r="DJ15" s="496"/>
      <c r="DK15" s="496"/>
      <c r="DL15" s="496"/>
      <c r="DM15" s="496"/>
      <c r="DN15" s="496"/>
      <c r="DO15" s="496"/>
      <c r="DP15" s="496"/>
      <c r="DQ15" s="496"/>
      <c r="DR15" s="496"/>
      <c r="DS15" s="496"/>
      <c r="DT15" s="496"/>
      <c r="DU15" s="496"/>
      <c r="DV15" s="496"/>
      <c r="DW15" s="496"/>
      <c r="DX15" s="496"/>
      <c r="DY15" s="496"/>
      <c r="DZ15" s="496"/>
      <c r="EA15" s="496"/>
      <c r="EB15" s="496"/>
      <c r="EC15" s="496"/>
      <c r="ED15" s="496"/>
      <c r="EE15" s="496"/>
      <c r="EF15" s="496"/>
      <c r="EG15" s="496"/>
      <c r="EH15" s="496"/>
      <c r="EI15" s="496"/>
      <c r="EJ15" s="496"/>
      <c r="EK15" s="496"/>
      <c r="EL15" s="496"/>
      <c r="EM15" s="496"/>
      <c r="EN15" s="496"/>
      <c r="EO15" s="496"/>
      <c r="EP15" s="496"/>
      <c r="EQ15" s="496"/>
      <c r="ER15" s="496"/>
      <c r="ES15" s="496"/>
      <c r="ET15" s="496"/>
      <c r="EU15" s="496"/>
      <c r="EV15" s="496"/>
      <c r="EW15" s="496"/>
      <c r="EX15" s="496"/>
      <c r="EY15" s="496"/>
      <c r="EZ15" s="496"/>
      <c r="FA15" s="496"/>
      <c r="FB15" s="496"/>
      <c r="FC15" s="496"/>
      <c r="FD15" s="496"/>
      <c r="FE15" s="496"/>
      <c r="FF15" s="496"/>
      <c r="FG15" s="496"/>
      <c r="FH15" s="496"/>
      <c r="FI15" s="496"/>
      <c r="FJ15" s="496"/>
      <c r="FK15" s="496"/>
      <c r="FL15" s="496"/>
      <c r="FM15" s="496"/>
      <c r="FN15" s="496"/>
      <c r="FO15" s="496"/>
      <c r="FP15" s="496"/>
      <c r="FQ15" s="496"/>
      <c r="FR15" s="496"/>
      <c r="FS15" s="496"/>
      <c r="FT15" s="496"/>
      <c r="FU15" s="496"/>
      <c r="FV15" s="496"/>
      <c r="FW15" s="496"/>
      <c r="FX15" s="496"/>
      <c r="FY15" s="496"/>
      <c r="FZ15" s="496"/>
      <c r="GA15" s="496"/>
      <c r="GB15" s="496"/>
      <c r="GC15" s="496"/>
      <c r="GD15" s="496"/>
      <c r="GE15" s="496"/>
      <c r="GF15" s="496"/>
      <c r="GG15" s="496"/>
      <c r="GH15" s="496"/>
      <c r="GI15" s="496"/>
      <c r="GJ15" s="496"/>
      <c r="GK15" s="496"/>
      <c r="GL15" s="496"/>
      <c r="GM15" s="496"/>
      <c r="GN15" s="496"/>
      <c r="GO15" s="496"/>
      <c r="GP15" s="496"/>
      <c r="GQ15" s="496"/>
      <c r="GR15" s="496"/>
      <c r="GS15" s="496"/>
      <c r="GT15" s="496"/>
      <c r="GU15" s="496"/>
      <c r="GV15" s="496"/>
      <c r="GW15" s="496"/>
      <c r="GX15" s="496"/>
      <c r="GY15" s="496"/>
      <c r="GZ15" s="496"/>
      <c r="HA15" s="496"/>
      <c r="HB15" s="496"/>
      <c r="HC15" s="496"/>
      <c r="HD15" s="496"/>
    </row>
    <row r="16" spans="1:212" s="505" customFormat="1" ht="19.899999999999999" customHeight="1">
      <c r="A16" s="496"/>
      <c r="B16" s="497"/>
      <c r="C16" s="506" t="s">
        <v>36</v>
      </c>
      <c r="D16" s="507" t="s">
        <v>37</v>
      </c>
      <c r="E16" s="507" t="s">
        <v>38</v>
      </c>
      <c r="F16" s="508" t="s">
        <v>39</v>
      </c>
      <c r="G16" s="507" t="s">
        <v>37</v>
      </c>
      <c r="H16" s="508" t="s">
        <v>38</v>
      </c>
      <c r="I16" s="507" t="s">
        <v>39</v>
      </c>
      <c r="J16" s="508" t="s">
        <v>37</v>
      </c>
      <c r="K16" s="507" t="s">
        <v>38</v>
      </c>
      <c r="L16" s="507" t="s">
        <v>39</v>
      </c>
      <c r="M16" s="507" t="s">
        <v>37</v>
      </c>
      <c r="N16" s="507" t="s">
        <v>38</v>
      </c>
      <c r="O16" s="509" t="s">
        <v>39</v>
      </c>
      <c r="P16" s="497"/>
      <c r="Q16" s="497"/>
      <c r="R16" s="497"/>
      <c r="S16" s="497"/>
      <c r="T16" s="496"/>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c r="AT16" s="496"/>
      <c r="AU16" s="496"/>
      <c r="AV16" s="496"/>
      <c r="AW16" s="496"/>
      <c r="AX16" s="496"/>
      <c r="AY16" s="496"/>
      <c r="AZ16" s="496"/>
      <c r="BA16" s="496"/>
      <c r="BB16" s="496"/>
      <c r="BC16" s="496"/>
      <c r="BD16" s="496"/>
      <c r="BE16" s="496"/>
      <c r="BF16" s="496"/>
      <c r="BG16" s="496"/>
      <c r="BH16" s="496"/>
      <c r="BI16" s="496"/>
      <c r="BJ16" s="496"/>
      <c r="BK16" s="496"/>
      <c r="BL16" s="496"/>
      <c r="BM16" s="496"/>
      <c r="BN16" s="496"/>
      <c r="BO16" s="496"/>
      <c r="BP16" s="496"/>
      <c r="BQ16" s="496"/>
      <c r="BR16" s="496"/>
      <c r="BS16" s="496"/>
      <c r="BT16" s="496"/>
      <c r="BU16" s="496"/>
      <c r="BV16" s="496"/>
      <c r="BW16" s="496"/>
      <c r="BX16" s="496"/>
      <c r="BY16" s="496"/>
      <c r="BZ16" s="496"/>
      <c r="CA16" s="496"/>
      <c r="CB16" s="496"/>
      <c r="CC16" s="496"/>
      <c r="CD16" s="496"/>
      <c r="CE16" s="496"/>
      <c r="CF16" s="496"/>
      <c r="CG16" s="496"/>
      <c r="CH16" s="496"/>
      <c r="CI16" s="496"/>
      <c r="CJ16" s="496"/>
      <c r="CK16" s="496"/>
      <c r="CL16" s="496"/>
      <c r="CM16" s="496"/>
      <c r="CN16" s="496"/>
      <c r="CO16" s="496"/>
      <c r="CP16" s="496"/>
      <c r="CQ16" s="496"/>
      <c r="CR16" s="496"/>
      <c r="CS16" s="496"/>
      <c r="CT16" s="496"/>
      <c r="CU16" s="496"/>
      <c r="CV16" s="496"/>
      <c r="CW16" s="496"/>
      <c r="CX16" s="496"/>
      <c r="CY16" s="496"/>
      <c r="CZ16" s="496"/>
      <c r="DA16" s="496"/>
      <c r="DB16" s="496"/>
      <c r="DC16" s="496"/>
      <c r="DD16" s="496"/>
      <c r="DE16" s="496"/>
      <c r="DF16" s="496"/>
      <c r="DG16" s="496"/>
      <c r="DH16" s="496"/>
      <c r="DI16" s="496"/>
      <c r="DJ16" s="496"/>
      <c r="DK16" s="496"/>
      <c r="DL16" s="496"/>
      <c r="DM16" s="496"/>
      <c r="DN16" s="496"/>
      <c r="DO16" s="496"/>
      <c r="DP16" s="496"/>
      <c r="DQ16" s="496"/>
      <c r="DR16" s="496"/>
      <c r="DS16" s="496"/>
      <c r="DT16" s="496"/>
      <c r="DU16" s="496"/>
      <c r="DV16" s="496"/>
      <c r="DW16" s="496"/>
      <c r="DX16" s="496"/>
      <c r="DY16" s="496"/>
      <c r="DZ16" s="496"/>
      <c r="EA16" s="496"/>
      <c r="EB16" s="496"/>
      <c r="EC16" s="496"/>
      <c r="ED16" s="496"/>
      <c r="EE16" s="496"/>
      <c r="EF16" s="496"/>
      <c r="EG16" s="496"/>
      <c r="EH16" s="496"/>
      <c r="EI16" s="496"/>
      <c r="EJ16" s="496"/>
      <c r="EK16" s="496"/>
      <c r="EL16" s="496"/>
      <c r="EM16" s="496"/>
      <c r="EN16" s="496"/>
      <c r="EO16" s="496"/>
      <c r="EP16" s="496"/>
      <c r="EQ16" s="496"/>
      <c r="ER16" s="496"/>
      <c r="ES16" s="496"/>
      <c r="ET16" s="496"/>
      <c r="EU16" s="496"/>
      <c r="EV16" s="496"/>
      <c r="EW16" s="496"/>
      <c r="EX16" s="496"/>
      <c r="EY16" s="496"/>
      <c r="EZ16" s="496"/>
      <c r="FA16" s="496"/>
      <c r="FB16" s="496"/>
      <c r="FC16" s="496"/>
      <c r="FD16" s="496"/>
      <c r="FE16" s="496"/>
      <c r="FF16" s="496"/>
      <c r="FG16" s="496"/>
      <c r="FH16" s="496"/>
      <c r="FI16" s="496"/>
      <c r="FJ16" s="496"/>
      <c r="FK16" s="496"/>
      <c r="FL16" s="496"/>
      <c r="FM16" s="496"/>
      <c r="FN16" s="496"/>
      <c r="FO16" s="496"/>
      <c r="FP16" s="496"/>
      <c r="FQ16" s="496"/>
      <c r="FR16" s="496"/>
      <c r="FS16" s="496"/>
      <c r="FT16" s="496"/>
      <c r="FU16" s="496"/>
      <c r="FV16" s="496"/>
      <c r="FW16" s="496"/>
      <c r="FX16" s="496"/>
      <c r="FY16" s="496"/>
      <c r="FZ16" s="496"/>
      <c r="GA16" s="496"/>
      <c r="GB16" s="496"/>
      <c r="GC16" s="496"/>
      <c r="GD16" s="496"/>
      <c r="GE16" s="496"/>
      <c r="GF16" s="496"/>
      <c r="GG16" s="496"/>
      <c r="GH16" s="496"/>
      <c r="GI16" s="496"/>
      <c r="GJ16" s="496"/>
      <c r="GK16" s="496"/>
      <c r="GL16" s="496"/>
      <c r="GM16" s="496"/>
      <c r="GN16" s="496"/>
      <c r="GO16" s="496"/>
      <c r="GP16" s="496"/>
      <c r="GQ16" s="496"/>
      <c r="GR16" s="496"/>
      <c r="GS16" s="496"/>
      <c r="GT16" s="496"/>
      <c r="GU16" s="496"/>
      <c r="GV16" s="496"/>
      <c r="GW16" s="496"/>
      <c r="GX16" s="496"/>
      <c r="GY16" s="496"/>
      <c r="GZ16" s="496"/>
      <c r="HA16" s="496"/>
      <c r="HB16" s="496"/>
      <c r="HC16" s="496"/>
      <c r="HD16" s="496"/>
    </row>
    <row r="17" spans="1:212" s="505" customFormat="1" ht="19.899999999999999" customHeight="1">
      <c r="A17" s="496"/>
      <c r="B17" s="497"/>
      <c r="C17" s="510" t="s">
        <v>12</v>
      </c>
      <c r="D17" s="533"/>
      <c r="E17" s="533"/>
      <c r="F17" s="594"/>
      <c r="G17" s="533"/>
      <c r="H17" s="594"/>
      <c r="I17" s="533"/>
      <c r="J17" s="594"/>
      <c r="K17" s="533"/>
      <c r="L17" s="533"/>
      <c r="M17" s="533">
        <f>WBWS!L15</f>
        <v>23.987214999999999</v>
      </c>
      <c r="N17" s="533">
        <f>WBWS!M15</f>
        <v>26.512185000000002</v>
      </c>
      <c r="O17" s="532">
        <f>'Apolo Rates'!D44</f>
        <v>25.249700000000001</v>
      </c>
      <c r="P17" s="497"/>
      <c r="Q17" s="609"/>
      <c r="R17" s="497"/>
      <c r="S17" s="497"/>
      <c r="T17" s="496"/>
      <c r="U17" s="496"/>
      <c r="V17" s="496"/>
      <c r="W17" s="496"/>
      <c r="X17" s="496"/>
      <c r="Y17" s="496"/>
      <c r="Z17" s="496"/>
      <c r="AA17" s="496"/>
      <c r="AB17" s="496"/>
      <c r="AC17" s="496"/>
      <c r="AD17" s="496"/>
      <c r="AE17" s="496"/>
      <c r="AF17" s="496"/>
      <c r="AG17" s="496"/>
      <c r="AH17" s="496"/>
      <c r="AI17" s="496"/>
      <c r="AJ17" s="496"/>
      <c r="AK17" s="496"/>
      <c r="AL17" s="496"/>
      <c r="AM17" s="496"/>
      <c r="AN17" s="496"/>
      <c r="AO17" s="496"/>
      <c r="AP17" s="496"/>
      <c r="AQ17" s="496"/>
      <c r="AR17" s="496"/>
      <c r="AS17" s="496"/>
      <c r="AT17" s="496"/>
      <c r="AU17" s="496"/>
      <c r="AV17" s="496"/>
      <c r="AW17" s="496"/>
      <c r="AX17" s="496"/>
      <c r="AY17" s="496"/>
      <c r="AZ17" s="496"/>
      <c r="BA17" s="496"/>
      <c r="BB17" s="496"/>
      <c r="BC17" s="496"/>
      <c r="BD17" s="496"/>
      <c r="BE17" s="496"/>
      <c r="BF17" s="496"/>
      <c r="BG17" s="496"/>
      <c r="BH17" s="496"/>
      <c r="BI17" s="496"/>
      <c r="BJ17" s="496"/>
      <c r="BK17" s="496"/>
      <c r="BL17" s="496"/>
      <c r="BM17" s="496"/>
      <c r="BN17" s="496"/>
      <c r="BO17" s="496"/>
      <c r="BP17" s="496"/>
      <c r="BQ17" s="496"/>
      <c r="BR17" s="496"/>
      <c r="BS17" s="496"/>
      <c r="BT17" s="496"/>
      <c r="BU17" s="496"/>
      <c r="BV17" s="496"/>
      <c r="BW17" s="496"/>
      <c r="BX17" s="496"/>
      <c r="BY17" s="496"/>
      <c r="BZ17" s="496"/>
      <c r="CA17" s="496"/>
      <c r="CB17" s="496"/>
      <c r="CC17" s="496"/>
      <c r="CD17" s="496"/>
      <c r="CE17" s="496"/>
      <c r="CF17" s="496"/>
      <c r="CG17" s="496"/>
      <c r="CH17" s="496"/>
      <c r="CI17" s="496"/>
      <c r="CJ17" s="496"/>
      <c r="CK17" s="496"/>
      <c r="CL17" s="496"/>
      <c r="CM17" s="496"/>
      <c r="CN17" s="496"/>
      <c r="CO17" s="496"/>
      <c r="CP17" s="496"/>
      <c r="CQ17" s="496"/>
      <c r="CR17" s="496"/>
      <c r="CS17" s="496"/>
      <c r="CT17" s="496"/>
      <c r="CU17" s="496"/>
      <c r="CV17" s="496"/>
      <c r="CW17" s="496"/>
      <c r="CX17" s="496"/>
      <c r="CY17" s="496"/>
      <c r="CZ17" s="496"/>
      <c r="DA17" s="496"/>
      <c r="DB17" s="496"/>
      <c r="DC17" s="496"/>
      <c r="DD17" s="496"/>
      <c r="DE17" s="496"/>
      <c r="DF17" s="496"/>
      <c r="DG17" s="496"/>
      <c r="DH17" s="496"/>
      <c r="DI17" s="496"/>
      <c r="DJ17" s="496"/>
      <c r="DK17" s="496"/>
      <c r="DL17" s="496"/>
      <c r="DM17" s="496"/>
      <c r="DN17" s="496"/>
      <c r="DO17" s="496"/>
      <c r="DP17" s="496"/>
      <c r="DQ17" s="496"/>
      <c r="DR17" s="496"/>
      <c r="DS17" s="496"/>
      <c r="DT17" s="496"/>
      <c r="DU17" s="496"/>
      <c r="DV17" s="496"/>
      <c r="DW17" s="496"/>
      <c r="DX17" s="496"/>
      <c r="DY17" s="496"/>
      <c r="DZ17" s="496"/>
      <c r="EA17" s="496"/>
      <c r="EB17" s="496"/>
      <c r="EC17" s="496"/>
      <c r="ED17" s="496"/>
      <c r="EE17" s="496"/>
      <c r="EF17" s="496"/>
      <c r="EG17" s="496"/>
      <c r="EH17" s="496"/>
      <c r="EI17" s="496"/>
      <c r="EJ17" s="496"/>
      <c r="EK17" s="496"/>
      <c r="EL17" s="496"/>
      <c r="EM17" s="496"/>
      <c r="EN17" s="496"/>
      <c r="EO17" s="496"/>
      <c r="EP17" s="496"/>
      <c r="EQ17" s="496"/>
      <c r="ER17" s="496"/>
      <c r="ES17" s="496"/>
      <c r="ET17" s="496"/>
      <c r="EU17" s="496"/>
      <c r="EV17" s="496"/>
      <c r="EW17" s="496"/>
      <c r="EX17" s="496"/>
      <c r="EY17" s="496"/>
      <c r="EZ17" s="496"/>
      <c r="FA17" s="496"/>
      <c r="FB17" s="496"/>
      <c r="FC17" s="496"/>
      <c r="FD17" s="496"/>
      <c r="FE17" s="496"/>
      <c r="FF17" s="496"/>
      <c r="FG17" s="496"/>
      <c r="FH17" s="496"/>
      <c r="FI17" s="496"/>
      <c r="FJ17" s="496"/>
      <c r="FK17" s="496"/>
      <c r="FL17" s="496"/>
      <c r="FM17" s="496"/>
      <c r="FN17" s="496"/>
      <c r="FO17" s="496"/>
      <c r="FP17" s="496"/>
      <c r="FQ17" s="496"/>
      <c r="FR17" s="496"/>
      <c r="FS17" s="496"/>
      <c r="FT17" s="496"/>
      <c r="FU17" s="496"/>
      <c r="FV17" s="496"/>
      <c r="FW17" s="496"/>
      <c r="FX17" s="496"/>
      <c r="FY17" s="496"/>
      <c r="FZ17" s="496"/>
      <c r="GA17" s="496"/>
      <c r="GB17" s="496"/>
      <c r="GC17" s="496"/>
      <c r="GD17" s="496"/>
      <c r="GE17" s="496"/>
      <c r="GF17" s="496"/>
      <c r="GG17" s="496"/>
      <c r="GH17" s="496"/>
      <c r="GI17" s="496"/>
      <c r="GJ17" s="496"/>
      <c r="GK17" s="496"/>
      <c r="GL17" s="496"/>
      <c r="GM17" s="496"/>
      <c r="GN17" s="496"/>
      <c r="GO17" s="496"/>
      <c r="GP17" s="496"/>
      <c r="GQ17" s="496"/>
      <c r="GR17" s="496"/>
      <c r="GS17" s="496"/>
      <c r="GT17" s="496"/>
      <c r="GU17" s="496"/>
      <c r="GV17" s="496"/>
      <c r="GW17" s="496"/>
      <c r="GX17" s="496"/>
      <c r="GY17" s="496"/>
      <c r="GZ17" s="496"/>
      <c r="HA17" s="496"/>
      <c r="HB17" s="496"/>
      <c r="HC17" s="496"/>
      <c r="HD17" s="496"/>
    </row>
    <row r="18" spans="1:212" s="505" customFormat="1" ht="19.899999999999999" customHeight="1">
      <c r="A18" s="496"/>
      <c r="B18" s="497"/>
      <c r="C18" s="511" t="s">
        <v>16</v>
      </c>
      <c r="D18" s="534">
        <f>'External Rates'!J17</f>
        <v>15.618499999999999</v>
      </c>
      <c r="E18" s="534">
        <f>'External Rates'!K17</f>
        <v>17.262599999999999</v>
      </c>
      <c r="F18" s="595">
        <f>'External Rates'!L17</f>
        <v>16.440550000000002</v>
      </c>
      <c r="G18" s="534">
        <f>'External Rates'!M17</f>
        <v>21.116219999999998</v>
      </c>
      <c r="H18" s="595">
        <f>'External Rates'!N17</f>
        <v>23.338979999999999</v>
      </c>
      <c r="I18" s="534">
        <f>'External Rates'!O17</f>
        <v>22.227599999999999</v>
      </c>
      <c r="J18" s="595">
        <f>'External Rates'!P17</f>
        <v>18.351719999999997</v>
      </c>
      <c r="K18" s="534">
        <f>'External Rates'!Q17</f>
        <v>20.283480000000001</v>
      </c>
      <c r="L18" s="534">
        <f>'External Rates'!R17</f>
        <v>19.317599999999999</v>
      </c>
      <c r="M18" s="534">
        <f>'External Rates'!S17</f>
        <v>0.63484066147320573</v>
      </c>
      <c r="N18" s="534">
        <f>'External Rates'!T17</f>
        <v>0.66739659283080599</v>
      </c>
      <c r="O18" s="535">
        <f>'External Rates'!U17</f>
        <v>0.65111862715200586</v>
      </c>
      <c r="P18" s="497"/>
      <c r="Q18" s="497"/>
      <c r="R18" s="497"/>
      <c r="S18" s="497"/>
      <c r="T18" s="496"/>
      <c r="U18" s="496"/>
      <c r="V18" s="496"/>
      <c r="W18" s="496"/>
      <c r="X18" s="496"/>
      <c r="Y18" s="496"/>
      <c r="Z18" s="496"/>
      <c r="AA18" s="496"/>
      <c r="AB18" s="496"/>
      <c r="AC18" s="496"/>
      <c r="AD18" s="496"/>
      <c r="AE18" s="496"/>
      <c r="AF18" s="496"/>
      <c r="AG18" s="496"/>
      <c r="AH18" s="496"/>
      <c r="AI18" s="496"/>
      <c r="AJ18" s="496"/>
      <c r="AK18" s="496"/>
      <c r="AL18" s="496"/>
      <c r="AM18" s="496"/>
      <c r="AN18" s="496"/>
      <c r="AO18" s="496"/>
      <c r="AP18" s="496"/>
      <c r="AQ18" s="496"/>
      <c r="AR18" s="496"/>
      <c r="AS18" s="496"/>
      <c r="AT18" s="496"/>
      <c r="AU18" s="496"/>
      <c r="AV18" s="496"/>
      <c r="AW18" s="496"/>
      <c r="AX18" s="496"/>
      <c r="AY18" s="496"/>
      <c r="AZ18" s="496"/>
      <c r="BA18" s="496"/>
      <c r="BB18" s="496"/>
      <c r="BC18" s="496"/>
      <c r="BD18" s="496"/>
      <c r="BE18" s="496"/>
      <c r="BF18" s="496"/>
      <c r="BG18" s="496"/>
      <c r="BH18" s="496"/>
      <c r="BI18" s="496"/>
      <c r="BJ18" s="496"/>
      <c r="BK18" s="496"/>
      <c r="BL18" s="496"/>
      <c r="BM18" s="496"/>
      <c r="BN18" s="496"/>
      <c r="BO18" s="496"/>
      <c r="BP18" s="496"/>
      <c r="BQ18" s="496"/>
      <c r="BR18" s="496"/>
      <c r="BS18" s="496"/>
      <c r="BT18" s="496"/>
      <c r="BU18" s="496"/>
      <c r="BV18" s="496"/>
      <c r="BW18" s="496"/>
      <c r="BX18" s="496"/>
      <c r="BY18" s="496"/>
      <c r="BZ18" s="496"/>
      <c r="CA18" s="496"/>
      <c r="CB18" s="496"/>
      <c r="CC18" s="496"/>
      <c r="CD18" s="496"/>
      <c r="CE18" s="496"/>
      <c r="CF18" s="496"/>
      <c r="CG18" s="496"/>
      <c r="CH18" s="496"/>
      <c r="CI18" s="496"/>
      <c r="CJ18" s="496"/>
      <c r="CK18" s="496"/>
      <c r="CL18" s="496"/>
      <c r="CM18" s="496"/>
      <c r="CN18" s="496"/>
      <c r="CO18" s="496"/>
      <c r="CP18" s="496"/>
      <c r="CQ18" s="496"/>
      <c r="CR18" s="496"/>
      <c r="CS18" s="496"/>
      <c r="CT18" s="496"/>
      <c r="CU18" s="496"/>
      <c r="CV18" s="496"/>
      <c r="CW18" s="496"/>
      <c r="CX18" s="496"/>
      <c r="CY18" s="496"/>
      <c r="CZ18" s="496"/>
      <c r="DA18" s="496"/>
      <c r="DB18" s="496"/>
      <c r="DC18" s="496"/>
      <c r="DD18" s="496"/>
      <c r="DE18" s="496"/>
      <c r="DF18" s="496"/>
      <c r="DG18" s="496"/>
      <c r="DH18" s="496"/>
      <c r="DI18" s="496"/>
      <c r="DJ18" s="496"/>
      <c r="DK18" s="496"/>
      <c r="DL18" s="496"/>
      <c r="DM18" s="496"/>
      <c r="DN18" s="496"/>
      <c r="DO18" s="496"/>
      <c r="DP18" s="496"/>
      <c r="DQ18" s="496"/>
      <c r="DR18" s="496"/>
      <c r="DS18" s="496"/>
      <c r="DT18" s="496"/>
      <c r="DU18" s="496"/>
      <c r="DV18" s="496"/>
      <c r="DW18" s="496"/>
      <c r="DX18" s="496"/>
      <c r="DY18" s="496"/>
      <c r="DZ18" s="496"/>
      <c r="EA18" s="496"/>
      <c r="EB18" s="496"/>
      <c r="EC18" s="496"/>
      <c r="ED18" s="496"/>
      <c r="EE18" s="496"/>
      <c r="EF18" s="496"/>
      <c r="EG18" s="496"/>
      <c r="EH18" s="496"/>
      <c r="EI18" s="496"/>
      <c r="EJ18" s="496"/>
      <c r="EK18" s="496"/>
      <c r="EL18" s="496"/>
      <c r="EM18" s="496"/>
      <c r="EN18" s="496"/>
      <c r="EO18" s="496"/>
      <c r="EP18" s="496"/>
      <c r="EQ18" s="496"/>
      <c r="ER18" s="496"/>
      <c r="ES18" s="496"/>
      <c r="ET18" s="496"/>
      <c r="EU18" s="496"/>
      <c r="EV18" s="496"/>
      <c r="EW18" s="496"/>
      <c r="EX18" s="496"/>
      <c r="EY18" s="496"/>
      <c r="EZ18" s="496"/>
      <c r="FA18" s="496"/>
      <c r="FB18" s="496"/>
      <c r="FC18" s="496"/>
      <c r="FD18" s="496"/>
      <c r="FE18" s="496"/>
      <c r="FF18" s="496"/>
      <c r="FG18" s="496"/>
      <c r="FH18" s="496"/>
      <c r="FI18" s="496"/>
      <c r="FJ18" s="496"/>
      <c r="FK18" s="496"/>
      <c r="FL18" s="496"/>
      <c r="FM18" s="496"/>
      <c r="FN18" s="496"/>
      <c r="FO18" s="496"/>
      <c r="FP18" s="496"/>
      <c r="FQ18" s="496"/>
      <c r="FR18" s="496"/>
      <c r="FS18" s="496"/>
      <c r="FT18" s="496"/>
      <c r="FU18" s="496"/>
      <c r="FV18" s="496"/>
      <c r="FW18" s="496"/>
      <c r="FX18" s="496"/>
      <c r="FY18" s="496"/>
      <c r="FZ18" s="496"/>
      <c r="GA18" s="496"/>
      <c r="GB18" s="496"/>
      <c r="GC18" s="496"/>
      <c r="GD18" s="496"/>
      <c r="GE18" s="496"/>
      <c r="GF18" s="496"/>
      <c r="GG18" s="496"/>
      <c r="GH18" s="496"/>
      <c r="GI18" s="496"/>
      <c r="GJ18" s="496"/>
      <c r="GK18" s="496"/>
      <c r="GL18" s="496"/>
      <c r="GM18" s="496"/>
      <c r="GN18" s="496"/>
      <c r="GO18" s="496"/>
      <c r="GP18" s="496"/>
      <c r="GQ18" s="496"/>
      <c r="GR18" s="496"/>
      <c r="GS18" s="496"/>
      <c r="GT18" s="496"/>
      <c r="GU18" s="496"/>
      <c r="GV18" s="496"/>
      <c r="GW18" s="496"/>
      <c r="GX18" s="496"/>
      <c r="GY18" s="496"/>
      <c r="GZ18" s="496"/>
      <c r="HA18" s="496"/>
      <c r="HB18" s="496"/>
      <c r="HC18" s="496"/>
      <c r="HD18" s="496"/>
    </row>
    <row r="19" spans="1:212" s="505" customFormat="1" ht="19.899999999999999" customHeight="1">
      <c r="A19" s="496"/>
      <c r="B19" s="497"/>
      <c r="C19" s="510" t="s">
        <v>11</v>
      </c>
      <c r="D19" s="533">
        <f>'External Rates'!J20</f>
        <v>1.1163000000000001</v>
      </c>
      <c r="E19" s="533">
        <f>'External Rates'!K20</f>
        <v>1.2338</v>
      </c>
      <c r="F19" s="594">
        <f>'External Rates'!L20</f>
        <v>1.175</v>
      </c>
      <c r="G19" s="533"/>
      <c r="H19" s="594"/>
      <c r="I19" s="533"/>
      <c r="J19" s="594"/>
      <c r="K19" s="533"/>
      <c r="L19" s="533"/>
      <c r="M19" s="533">
        <f>'External Rates'!S20</f>
        <v>28.9266875625</v>
      </c>
      <c r="N19" s="533">
        <f>'External Rates'!T20</f>
        <v>30.410107437499999</v>
      </c>
      <c r="O19" s="532">
        <f>'External Rates'!U20</f>
        <v>29.668397500000001</v>
      </c>
      <c r="P19" s="497"/>
      <c r="Q19" s="497"/>
      <c r="R19" s="497"/>
      <c r="S19" s="497"/>
      <c r="T19" s="496"/>
      <c r="U19" s="496"/>
      <c r="V19" s="496"/>
      <c r="W19" s="496"/>
      <c r="X19" s="496"/>
      <c r="Y19" s="496"/>
      <c r="Z19" s="496"/>
      <c r="AA19" s="496"/>
      <c r="AB19" s="496"/>
      <c r="AC19" s="496"/>
      <c r="AD19" s="496"/>
      <c r="AE19" s="496"/>
      <c r="AF19" s="496"/>
      <c r="AG19" s="496"/>
      <c r="AH19" s="496"/>
      <c r="AI19" s="496"/>
      <c r="AJ19" s="496"/>
      <c r="AK19" s="496"/>
      <c r="AL19" s="496"/>
      <c r="AM19" s="496"/>
      <c r="AN19" s="496"/>
      <c r="AO19" s="496"/>
      <c r="AP19" s="496"/>
      <c r="AQ19" s="496"/>
      <c r="AR19" s="496"/>
      <c r="AS19" s="496"/>
      <c r="AT19" s="496"/>
      <c r="AU19" s="496"/>
      <c r="AV19" s="496"/>
      <c r="AW19" s="496"/>
      <c r="AX19" s="496"/>
      <c r="AY19" s="496"/>
      <c r="AZ19" s="496"/>
      <c r="BA19" s="496"/>
      <c r="BB19" s="496"/>
      <c r="BC19" s="496"/>
      <c r="BD19" s="496"/>
      <c r="BE19" s="496"/>
      <c r="BF19" s="496"/>
      <c r="BG19" s="496"/>
      <c r="BH19" s="496"/>
      <c r="BI19" s="496"/>
      <c r="BJ19" s="496"/>
      <c r="BK19" s="496"/>
      <c r="BL19" s="496"/>
      <c r="BM19" s="496"/>
      <c r="BN19" s="496"/>
      <c r="BO19" s="496"/>
      <c r="BP19" s="496"/>
      <c r="BQ19" s="496"/>
      <c r="BR19" s="496"/>
      <c r="BS19" s="496"/>
      <c r="BT19" s="496"/>
      <c r="BU19" s="496"/>
      <c r="BV19" s="496"/>
      <c r="BW19" s="496"/>
      <c r="BX19" s="496"/>
      <c r="BY19" s="496"/>
      <c r="BZ19" s="496"/>
      <c r="CA19" s="496"/>
      <c r="CB19" s="496"/>
      <c r="CC19" s="496"/>
      <c r="CD19" s="496"/>
      <c r="CE19" s="496"/>
      <c r="CF19" s="496"/>
      <c r="CG19" s="496"/>
      <c r="CH19" s="496"/>
      <c r="CI19" s="496"/>
      <c r="CJ19" s="496"/>
      <c r="CK19" s="496"/>
      <c r="CL19" s="496"/>
      <c r="CM19" s="496"/>
      <c r="CN19" s="496"/>
      <c r="CO19" s="496"/>
      <c r="CP19" s="496"/>
      <c r="CQ19" s="496"/>
      <c r="CR19" s="496"/>
      <c r="CS19" s="496"/>
      <c r="CT19" s="496"/>
      <c r="CU19" s="496"/>
      <c r="CV19" s="496"/>
      <c r="CW19" s="496"/>
      <c r="CX19" s="496"/>
      <c r="CY19" s="496"/>
      <c r="CZ19" s="496"/>
      <c r="DA19" s="496"/>
      <c r="DB19" s="496"/>
      <c r="DC19" s="496"/>
      <c r="DD19" s="496"/>
      <c r="DE19" s="496"/>
      <c r="DF19" s="496"/>
      <c r="DG19" s="496"/>
      <c r="DH19" s="496"/>
      <c r="DI19" s="496"/>
      <c r="DJ19" s="496"/>
      <c r="DK19" s="496"/>
      <c r="DL19" s="496"/>
      <c r="DM19" s="496"/>
      <c r="DN19" s="496"/>
      <c r="DO19" s="496"/>
      <c r="DP19" s="496"/>
      <c r="DQ19" s="496"/>
      <c r="DR19" s="496"/>
      <c r="DS19" s="496"/>
      <c r="DT19" s="496"/>
      <c r="DU19" s="496"/>
      <c r="DV19" s="496"/>
      <c r="DW19" s="496"/>
      <c r="DX19" s="496"/>
      <c r="DY19" s="496"/>
      <c r="DZ19" s="496"/>
      <c r="EA19" s="496"/>
      <c r="EB19" s="496"/>
      <c r="EC19" s="496"/>
      <c r="ED19" s="496"/>
      <c r="EE19" s="496"/>
      <c r="EF19" s="496"/>
      <c r="EG19" s="496"/>
      <c r="EH19" s="496"/>
      <c r="EI19" s="496"/>
      <c r="EJ19" s="496"/>
      <c r="EK19" s="496"/>
      <c r="EL19" s="496"/>
      <c r="EM19" s="496"/>
      <c r="EN19" s="496"/>
      <c r="EO19" s="496"/>
      <c r="EP19" s="496"/>
      <c r="EQ19" s="496"/>
      <c r="ER19" s="496"/>
      <c r="ES19" s="496"/>
      <c r="ET19" s="496"/>
      <c r="EU19" s="496"/>
      <c r="EV19" s="496"/>
      <c r="EW19" s="496"/>
      <c r="EX19" s="496"/>
      <c r="EY19" s="496"/>
      <c r="EZ19" s="496"/>
      <c r="FA19" s="496"/>
      <c r="FB19" s="496"/>
      <c r="FC19" s="496"/>
      <c r="FD19" s="496"/>
      <c r="FE19" s="496"/>
      <c r="FF19" s="496"/>
      <c r="FG19" s="496"/>
      <c r="FH19" s="496"/>
      <c r="FI19" s="496"/>
      <c r="FJ19" s="496"/>
      <c r="FK19" s="496"/>
      <c r="FL19" s="496"/>
      <c r="FM19" s="496"/>
      <c r="FN19" s="496"/>
      <c r="FO19" s="496"/>
      <c r="FP19" s="496"/>
      <c r="FQ19" s="496"/>
      <c r="FR19" s="496"/>
      <c r="FS19" s="496"/>
      <c r="FT19" s="496"/>
      <c r="FU19" s="496"/>
      <c r="FV19" s="496"/>
      <c r="FW19" s="496"/>
      <c r="FX19" s="496"/>
      <c r="FY19" s="496"/>
      <c r="FZ19" s="496"/>
      <c r="GA19" s="496"/>
      <c r="GB19" s="496"/>
      <c r="GC19" s="496"/>
      <c r="GD19" s="496"/>
      <c r="GE19" s="496"/>
      <c r="GF19" s="496"/>
      <c r="GG19" s="496"/>
      <c r="GH19" s="496"/>
      <c r="GI19" s="496"/>
      <c r="GJ19" s="496"/>
      <c r="GK19" s="496"/>
      <c r="GL19" s="496"/>
      <c r="GM19" s="496"/>
      <c r="GN19" s="496"/>
      <c r="GO19" s="496"/>
      <c r="GP19" s="496"/>
      <c r="GQ19" s="496"/>
      <c r="GR19" s="496"/>
      <c r="GS19" s="496"/>
      <c r="GT19" s="496"/>
      <c r="GU19" s="496"/>
      <c r="GV19" s="496"/>
      <c r="GW19" s="496"/>
      <c r="GX19" s="496"/>
      <c r="GY19" s="496"/>
      <c r="GZ19" s="496"/>
      <c r="HA19" s="496"/>
      <c r="HB19" s="496"/>
      <c r="HC19" s="496"/>
      <c r="HD19" s="496"/>
    </row>
    <row r="20" spans="1:212" s="505" customFormat="1" ht="19.899999999999999" customHeight="1">
      <c r="A20" s="496"/>
      <c r="B20" s="497"/>
      <c r="C20" s="511" t="s">
        <v>14</v>
      </c>
      <c r="D20" s="534">
        <f>'External Rates'!J19</f>
        <v>1.2844</v>
      </c>
      <c r="E20" s="534">
        <f>'External Rates'!K19</f>
        <v>1.4196</v>
      </c>
      <c r="F20" s="595">
        <f>'External Rates'!L19</f>
        <v>1.3520000000000001</v>
      </c>
      <c r="G20" s="534"/>
      <c r="H20" s="595"/>
      <c r="I20" s="534"/>
      <c r="J20" s="595">
        <f>'External Rates'!P19</f>
        <v>0.82564499999999996</v>
      </c>
      <c r="K20" s="534">
        <f>'External Rates'!Q19</f>
        <v>0.91255500000000001</v>
      </c>
      <c r="L20" s="534">
        <f>'External Rates'!R19</f>
        <v>0.86909999999999998</v>
      </c>
      <c r="M20" s="534">
        <f>'External Rates'!S19</f>
        <v>33.284154539999996</v>
      </c>
      <c r="N20" s="534">
        <f>'External Rates'!T19</f>
        <v>34.991034259999992</v>
      </c>
      <c r="O20" s="535">
        <f>'External Rates'!U19</f>
        <v>34.137594399999998</v>
      </c>
      <c r="P20" s="497"/>
      <c r="Q20" s="497"/>
      <c r="R20" s="596"/>
      <c r="S20" s="497"/>
      <c r="T20" s="496"/>
      <c r="U20" s="496"/>
      <c r="V20" s="496"/>
      <c r="W20" s="496"/>
      <c r="X20" s="496"/>
      <c r="Y20" s="496"/>
      <c r="Z20" s="496"/>
      <c r="AA20" s="496"/>
      <c r="AB20" s="496"/>
      <c r="AC20" s="496"/>
      <c r="AD20" s="496"/>
      <c r="AE20" s="496"/>
      <c r="AF20" s="496"/>
      <c r="AG20" s="496"/>
      <c r="AH20" s="496"/>
      <c r="AI20" s="496"/>
      <c r="AJ20" s="496"/>
      <c r="AK20" s="496"/>
      <c r="AL20" s="496"/>
      <c r="AM20" s="496"/>
      <c r="AN20" s="496"/>
      <c r="AO20" s="496"/>
      <c r="AP20" s="496"/>
      <c r="AQ20" s="496"/>
      <c r="AR20" s="496"/>
      <c r="AS20" s="496"/>
      <c r="AT20" s="496"/>
      <c r="AU20" s="496"/>
      <c r="AV20" s="496"/>
      <c r="AW20" s="496"/>
      <c r="AX20" s="496"/>
      <c r="AY20" s="496"/>
      <c r="AZ20" s="496"/>
      <c r="BA20" s="496"/>
      <c r="BB20" s="496"/>
      <c r="BC20" s="496"/>
      <c r="BD20" s="496"/>
      <c r="BE20" s="496"/>
      <c r="BF20" s="496"/>
      <c r="BG20" s="496"/>
      <c r="BH20" s="496"/>
      <c r="BI20" s="496"/>
      <c r="BJ20" s="496"/>
      <c r="BK20" s="496"/>
      <c r="BL20" s="496"/>
      <c r="BM20" s="496"/>
      <c r="BN20" s="496"/>
      <c r="BO20" s="496"/>
      <c r="BP20" s="496"/>
      <c r="BQ20" s="496"/>
      <c r="BR20" s="496"/>
      <c r="BS20" s="496"/>
      <c r="BT20" s="496"/>
      <c r="BU20" s="496"/>
      <c r="BV20" s="496"/>
      <c r="BW20" s="496"/>
      <c r="BX20" s="496"/>
      <c r="BY20" s="496"/>
      <c r="BZ20" s="496"/>
      <c r="CA20" s="496"/>
      <c r="CB20" s="496"/>
      <c r="CC20" s="496"/>
      <c r="CD20" s="496"/>
      <c r="CE20" s="496"/>
      <c r="CF20" s="496"/>
      <c r="CG20" s="496"/>
      <c r="CH20" s="496"/>
      <c r="CI20" s="496"/>
      <c r="CJ20" s="496"/>
      <c r="CK20" s="496"/>
      <c r="CL20" s="496"/>
      <c r="CM20" s="496"/>
      <c r="CN20" s="496"/>
      <c r="CO20" s="496"/>
      <c r="CP20" s="496"/>
      <c r="CQ20" s="496"/>
      <c r="CR20" s="496"/>
      <c r="CS20" s="496"/>
      <c r="CT20" s="496"/>
      <c r="CU20" s="496"/>
      <c r="CV20" s="496"/>
      <c r="CW20" s="496"/>
      <c r="CX20" s="496"/>
      <c r="CY20" s="496"/>
      <c r="CZ20" s="496"/>
      <c r="DA20" s="496"/>
      <c r="DB20" s="496"/>
      <c r="DC20" s="496"/>
      <c r="DD20" s="496"/>
      <c r="DE20" s="496"/>
      <c r="DF20" s="496"/>
      <c r="DG20" s="496"/>
      <c r="DH20" s="496"/>
      <c r="DI20" s="496"/>
      <c r="DJ20" s="496"/>
      <c r="DK20" s="496"/>
      <c r="DL20" s="496"/>
      <c r="DM20" s="496"/>
      <c r="DN20" s="496"/>
      <c r="DO20" s="496"/>
      <c r="DP20" s="496"/>
      <c r="DQ20" s="496"/>
      <c r="DR20" s="496"/>
      <c r="DS20" s="496"/>
      <c r="DT20" s="496"/>
      <c r="DU20" s="496"/>
      <c r="DV20" s="496"/>
      <c r="DW20" s="496"/>
      <c r="DX20" s="496"/>
      <c r="DY20" s="496"/>
      <c r="DZ20" s="496"/>
      <c r="EA20" s="496"/>
      <c r="EB20" s="496"/>
      <c r="EC20" s="496"/>
      <c r="ED20" s="496"/>
      <c r="EE20" s="496"/>
      <c r="EF20" s="496"/>
      <c r="EG20" s="496"/>
      <c r="EH20" s="496"/>
      <c r="EI20" s="496"/>
      <c r="EJ20" s="496"/>
      <c r="EK20" s="496"/>
      <c r="EL20" s="496"/>
      <c r="EM20" s="496"/>
      <c r="EN20" s="496"/>
      <c r="EO20" s="496"/>
      <c r="EP20" s="496"/>
      <c r="EQ20" s="496"/>
      <c r="ER20" s="496"/>
      <c r="ES20" s="496"/>
      <c r="ET20" s="496"/>
      <c r="EU20" s="496"/>
      <c r="EV20" s="496"/>
      <c r="EW20" s="496"/>
      <c r="EX20" s="496"/>
      <c r="EY20" s="496"/>
      <c r="EZ20" s="496"/>
      <c r="FA20" s="496"/>
      <c r="FB20" s="496"/>
      <c r="FC20" s="496"/>
      <c r="FD20" s="496"/>
      <c r="FE20" s="496"/>
      <c r="FF20" s="496"/>
      <c r="FG20" s="496"/>
      <c r="FH20" s="496"/>
      <c r="FI20" s="496"/>
      <c r="FJ20" s="496"/>
      <c r="FK20" s="496"/>
      <c r="FL20" s="496"/>
      <c r="FM20" s="496"/>
      <c r="FN20" s="496"/>
      <c r="FO20" s="496"/>
      <c r="FP20" s="496"/>
      <c r="FQ20" s="496"/>
      <c r="FR20" s="496"/>
      <c r="FS20" s="496"/>
      <c r="FT20" s="496"/>
      <c r="FU20" s="496"/>
      <c r="FV20" s="496"/>
      <c r="FW20" s="496"/>
      <c r="FX20" s="496"/>
      <c r="FY20" s="496"/>
      <c r="FZ20" s="496"/>
      <c r="GA20" s="496"/>
      <c r="GB20" s="496"/>
      <c r="GC20" s="496"/>
      <c r="GD20" s="496"/>
      <c r="GE20" s="496"/>
      <c r="GF20" s="496"/>
      <c r="GG20" s="496"/>
      <c r="GH20" s="496"/>
      <c r="GI20" s="496"/>
      <c r="GJ20" s="496"/>
      <c r="GK20" s="496"/>
      <c r="GL20" s="496"/>
      <c r="GM20" s="496"/>
      <c r="GN20" s="496"/>
      <c r="GO20" s="496"/>
      <c r="GP20" s="496"/>
      <c r="GQ20" s="496"/>
      <c r="GR20" s="496"/>
      <c r="GS20" s="496"/>
      <c r="GT20" s="496"/>
      <c r="GU20" s="496"/>
      <c r="GV20" s="496"/>
      <c r="GW20" s="496"/>
      <c r="GX20" s="496"/>
      <c r="GY20" s="496"/>
      <c r="GZ20" s="496"/>
      <c r="HA20" s="496"/>
      <c r="HB20" s="496"/>
      <c r="HC20" s="496"/>
      <c r="HD20" s="496"/>
    </row>
    <row r="21" spans="1:212" s="505" customFormat="1" ht="19.899999999999999" customHeight="1">
      <c r="A21" s="496"/>
      <c r="B21" s="497"/>
      <c r="C21" s="510" t="s">
        <v>15</v>
      </c>
      <c r="D21" s="533">
        <f>'External Rates'!J14</f>
        <v>7.0900000000000005E-2</v>
      </c>
      <c r="E21" s="533">
        <f>'External Rates'!K14</f>
        <v>7.8299999999999995E-2</v>
      </c>
      <c r="F21" s="594">
        <f>'External Rates'!L14</f>
        <v>7.46E-2</v>
      </c>
      <c r="G21" s="533">
        <f>'External Rates'!M14</f>
        <v>17.217157799999999</v>
      </c>
      <c r="H21" s="533">
        <f>'External Rates'!N14</f>
        <v>19.029490200000001</v>
      </c>
      <c r="I21" s="533">
        <f>'External Rates'!O14</f>
        <v>18.123324</v>
      </c>
      <c r="J21" s="533">
        <f>'External Rates'!P14</f>
        <v>14.963136499999999</v>
      </c>
      <c r="K21" s="533">
        <f>'External Rates'!Q14</f>
        <v>16.538203500000002</v>
      </c>
      <c r="L21" s="533">
        <f>'External Rates'!R14</f>
        <v>15.75067</v>
      </c>
      <c r="M21" s="533">
        <f>'External Rates'!S14</f>
        <v>1.8365369294999998</v>
      </c>
      <c r="N21" s="533">
        <f>'External Rates'!T14</f>
        <v>1.9307183104999999</v>
      </c>
      <c r="O21" s="533">
        <f>'External Rates'!U14</f>
        <v>1.8836276199999999</v>
      </c>
      <c r="P21" s="497"/>
      <c r="Q21" s="497"/>
      <c r="R21" s="497"/>
      <c r="S21" s="497"/>
      <c r="T21" s="496"/>
      <c r="U21" s="496"/>
      <c r="V21" s="496"/>
      <c r="W21" s="496"/>
      <c r="X21" s="496"/>
      <c r="Y21" s="496"/>
      <c r="Z21" s="496"/>
      <c r="AA21" s="496"/>
      <c r="AB21" s="496"/>
      <c r="AC21" s="496"/>
      <c r="AD21" s="496"/>
      <c r="AE21" s="496"/>
      <c r="AF21" s="496"/>
      <c r="AG21" s="496"/>
      <c r="AH21" s="496"/>
      <c r="AI21" s="496"/>
      <c r="AJ21" s="496"/>
      <c r="AK21" s="496"/>
      <c r="AL21" s="496"/>
      <c r="AM21" s="496"/>
      <c r="AN21" s="496"/>
      <c r="AO21" s="496"/>
      <c r="AP21" s="496"/>
      <c r="AQ21" s="496"/>
      <c r="AR21" s="496"/>
      <c r="AS21" s="496"/>
      <c r="AT21" s="496"/>
      <c r="AU21" s="496"/>
      <c r="AV21" s="496"/>
      <c r="AW21" s="496"/>
      <c r="AX21" s="496"/>
      <c r="AY21" s="496"/>
      <c r="AZ21" s="496"/>
      <c r="BA21" s="496"/>
      <c r="BB21" s="496"/>
      <c r="BC21" s="496"/>
      <c r="BD21" s="496"/>
      <c r="BE21" s="496"/>
      <c r="BF21" s="496"/>
      <c r="BG21" s="496"/>
      <c r="BH21" s="496"/>
      <c r="BI21" s="496"/>
      <c r="BJ21" s="496"/>
      <c r="BK21" s="496"/>
      <c r="BL21" s="496"/>
      <c r="BM21" s="496"/>
      <c r="BN21" s="496"/>
      <c r="BO21" s="496"/>
      <c r="BP21" s="496"/>
      <c r="BQ21" s="496"/>
      <c r="BR21" s="496"/>
      <c r="BS21" s="496"/>
      <c r="BT21" s="496"/>
      <c r="BU21" s="496"/>
      <c r="BV21" s="496"/>
      <c r="BW21" s="496"/>
      <c r="BX21" s="496"/>
      <c r="BY21" s="496"/>
      <c r="BZ21" s="496"/>
      <c r="CA21" s="496"/>
      <c r="CB21" s="496"/>
      <c r="CC21" s="496"/>
      <c r="CD21" s="496"/>
      <c r="CE21" s="496"/>
      <c r="CF21" s="496"/>
      <c r="CG21" s="496"/>
      <c r="CH21" s="496"/>
      <c r="CI21" s="496"/>
      <c r="CJ21" s="496"/>
      <c r="CK21" s="496"/>
      <c r="CL21" s="496"/>
      <c r="CM21" s="496"/>
      <c r="CN21" s="496"/>
      <c r="CO21" s="496"/>
      <c r="CP21" s="496"/>
      <c r="CQ21" s="496"/>
      <c r="CR21" s="496"/>
      <c r="CS21" s="496"/>
      <c r="CT21" s="496"/>
      <c r="CU21" s="496"/>
      <c r="CV21" s="496"/>
      <c r="CW21" s="496"/>
      <c r="CX21" s="496"/>
      <c r="CY21" s="496"/>
      <c r="CZ21" s="496"/>
      <c r="DA21" s="496"/>
      <c r="DB21" s="496"/>
      <c r="DC21" s="496"/>
      <c r="DD21" s="496"/>
      <c r="DE21" s="496"/>
      <c r="DF21" s="496"/>
      <c r="DG21" s="496"/>
      <c r="DH21" s="496"/>
      <c r="DI21" s="496"/>
      <c r="DJ21" s="496"/>
      <c r="DK21" s="496"/>
      <c r="DL21" s="496"/>
      <c r="DM21" s="496"/>
      <c r="DN21" s="496"/>
      <c r="DO21" s="496"/>
      <c r="DP21" s="496"/>
      <c r="DQ21" s="496"/>
      <c r="DR21" s="496"/>
      <c r="DS21" s="496"/>
      <c r="DT21" s="496"/>
      <c r="DU21" s="496"/>
      <c r="DV21" s="496"/>
      <c r="DW21" s="496"/>
      <c r="DX21" s="496"/>
      <c r="DY21" s="496"/>
      <c r="DZ21" s="496"/>
      <c r="EA21" s="496"/>
      <c r="EB21" s="496"/>
      <c r="EC21" s="496"/>
      <c r="ED21" s="496"/>
      <c r="EE21" s="496"/>
      <c r="EF21" s="496"/>
      <c r="EG21" s="496"/>
      <c r="EH21" s="496"/>
      <c r="EI21" s="496"/>
      <c r="EJ21" s="496"/>
      <c r="EK21" s="496"/>
      <c r="EL21" s="496"/>
      <c r="EM21" s="496"/>
      <c r="EN21" s="496"/>
      <c r="EO21" s="496"/>
      <c r="EP21" s="496"/>
      <c r="EQ21" s="496"/>
      <c r="ER21" s="496"/>
      <c r="ES21" s="496"/>
      <c r="ET21" s="496"/>
      <c r="EU21" s="496"/>
      <c r="EV21" s="496"/>
      <c r="EW21" s="496"/>
      <c r="EX21" s="496"/>
      <c r="EY21" s="496"/>
      <c r="EZ21" s="496"/>
      <c r="FA21" s="496"/>
      <c r="FB21" s="496"/>
      <c r="FC21" s="496"/>
      <c r="FD21" s="496"/>
      <c r="FE21" s="496"/>
      <c r="FF21" s="496"/>
      <c r="FG21" s="496"/>
      <c r="FH21" s="496"/>
      <c r="FI21" s="496"/>
      <c r="FJ21" s="496"/>
      <c r="FK21" s="496"/>
      <c r="FL21" s="496"/>
      <c r="FM21" s="496"/>
      <c r="FN21" s="496"/>
      <c r="FO21" s="496"/>
      <c r="FP21" s="496"/>
      <c r="FQ21" s="496"/>
      <c r="FR21" s="496"/>
      <c r="FS21" s="496"/>
      <c r="FT21" s="496"/>
      <c r="FU21" s="496"/>
      <c r="FV21" s="496"/>
      <c r="FW21" s="496"/>
      <c r="FX21" s="496"/>
      <c r="FY21" s="496"/>
      <c r="FZ21" s="496"/>
      <c r="GA21" s="496"/>
      <c r="GB21" s="496"/>
      <c r="GC21" s="496"/>
      <c r="GD21" s="496"/>
      <c r="GE21" s="496"/>
      <c r="GF21" s="496"/>
      <c r="GG21" s="496"/>
      <c r="GH21" s="496"/>
      <c r="GI21" s="496"/>
      <c r="GJ21" s="496"/>
      <c r="GK21" s="496"/>
      <c r="GL21" s="496"/>
      <c r="GM21" s="496"/>
      <c r="GN21" s="496"/>
      <c r="GO21" s="496"/>
      <c r="GP21" s="496"/>
      <c r="GQ21" s="496"/>
      <c r="GR21" s="496"/>
      <c r="GS21" s="496"/>
      <c r="GT21" s="496"/>
      <c r="GU21" s="496"/>
      <c r="GV21" s="496"/>
      <c r="GW21" s="496"/>
      <c r="GX21" s="496"/>
      <c r="GY21" s="496"/>
      <c r="GZ21" s="496"/>
      <c r="HA21" s="496"/>
      <c r="HB21" s="496"/>
      <c r="HC21" s="496"/>
      <c r="HD21" s="496"/>
    </row>
    <row r="22" spans="1:212" s="505" customFormat="1" ht="19.899999999999999" customHeight="1">
      <c r="A22" s="496"/>
      <c r="B22" s="497"/>
      <c r="C22" s="510" t="s">
        <v>22</v>
      </c>
      <c r="D22" s="533">
        <f>'External Rates'!J16</f>
        <v>151.26</v>
      </c>
      <c r="E22" s="533">
        <f>'External Rates'!K16</f>
        <v>167.19</v>
      </c>
      <c r="F22" s="594">
        <f>'External Rates'!L16</f>
        <v>159.22499999999999</v>
      </c>
      <c r="G22" s="533">
        <f>'External Rates'!M16</f>
        <v>204.50859</v>
      </c>
      <c r="H22" s="533">
        <f>'External Rates'!N16</f>
        <v>226.03581</v>
      </c>
      <c r="I22" s="533">
        <f>'External Rates'!O16</f>
        <v>215.2722</v>
      </c>
      <c r="J22" s="533">
        <f>'External Rates'!P16</f>
        <v>177.73490624999999</v>
      </c>
      <c r="K22" s="533">
        <f>'External Rates'!Q16</f>
        <v>196.44384374999998</v>
      </c>
      <c r="L22" s="533">
        <f>'External Rates'!R16</f>
        <v>187.08937499999999</v>
      </c>
      <c r="M22" s="533">
        <f>'External Rates'!S16</f>
        <v>6.1483651290906431</v>
      </c>
      <c r="N22" s="533">
        <f>'External Rates'!T16</f>
        <v>6.4636659049414451</v>
      </c>
      <c r="O22" s="533">
        <f>'External Rates'!U16</f>
        <v>6.3060155170160446</v>
      </c>
      <c r="P22" s="497"/>
      <c r="Q22" s="497"/>
      <c r="R22" s="497"/>
      <c r="S22" s="497"/>
      <c r="T22" s="496"/>
      <c r="U22" s="496"/>
      <c r="V22" s="496"/>
      <c r="W22" s="496"/>
      <c r="X22" s="496"/>
      <c r="Y22" s="496"/>
      <c r="Z22" s="496"/>
      <c r="AA22" s="496"/>
      <c r="AB22" s="496"/>
      <c r="AC22" s="496"/>
      <c r="AD22" s="496"/>
      <c r="AE22" s="496"/>
      <c r="AF22" s="496"/>
      <c r="AG22" s="496"/>
      <c r="AH22" s="496"/>
      <c r="AI22" s="496"/>
      <c r="AJ22" s="496"/>
      <c r="AK22" s="496"/>
      <c r="AL22" s="496"/>
      <c r="AM22" s="496"/>
      <c r="AN22" s="496"/>
      <c r="AO22" s="496"/>
      <c r="AP22" s="496"/>
      <c r="AQ22" s="496"/>
      <c r="AR22" s="496"/>
      <c r="AS22" s="496"/>
      <c r="AT22" s="496"/>
      <c r="AU22" s="496"/>
      <c r="AV22" s="496"/>
      <c r="AW22" s="496"/>
      <c r="AX22" s="496"/>
      <c r="AY22" s="496"/>
      <c r="AZ22" s="496"/>
      <c r="BA22" s="496"/>
      <c r="BB22" s="496"/>
      <c r="BC22" s="496"/>
      <c r="BD22" s="496"/>
      <c r="BE22" s="496"/>
      <c r="BF22" s="496"/>
      <c r="BG22" s="496"/>
      <c r="BH22" s="496"/>
      <c r="BI22" s="496"/>
      <c r="BJ22" s="496"/>
      <c r="BK22" s="496"/>
      <c r="BL22" s="496"/>
      <c r="BM22" s="496"/>
      <c r="BN22" s="496"/>
      <c r="BO22" s="496"/>
      <c r="BP22" s="496"/>
      <c r="BQ22" s="496"/>
      <c r="BR22" s="496"/>
      <c r="BS22" s="496"/>
      <c r="BT22" s="496"/>
      <c r="BU22" s="496"/>
      <c r="BV22" s="496"/>
      <c r="BW22" s="496"/>
      <c r="BX22" s="496"/>
      <c r="BY22" s="496"/>
      <c r="BZ22" s="496"/>
      <c r="CA22" s="496"/>
      <c r="CB22" s="496"/>
      <c r="CC22" s="496"/>
      <c r="CD22" s="496"/>
      <c r="CE22" s="496"/>
      <c r="CF22" s="496"/>
      <c r="CG22" s="496"/>
      <c r="CH22" s="496"/>
      <c r="CI22" s="496"/>
      <c r="CJ22" s="496"/>
      <c r="CK22" s="496"/>
      <c r="CL22" s="496"/>
      <c r="CM22" s="496"/>
      <c r="CN22" s="496"/>
      <c r="CO22" s="496"/>
      <c r="CP22" s="496"/>
      <c r="CQ22" s="496"/>
      <c r="CR22" s="496"/>
      <c r="CS22" s="496"/>
      <c r="CT22" s="496"/>
      <c r="CU22" s="496"/>
      <c r="CV22" s="496"/>
      <c r="CW22" s="496"/>
      <c r="CX22" s="496"/>
      <c r="CY22" s="496"/>
      <c r="CZ22" s="496"/>
      <c r="DA22" s="496"/>
      <c r="DB22" s="496"/>
      <c r="DC22" s="496"/>
      <c r="DD22" s="496"/>
      <c r="DE22" s="496"/>
      <c r="DF22" s="496"/>
      <c r="DG22" s="496"/>
      <c r="DH22" s="496"/>
      <c r="DI22" s="496"/>
      <c r="DJ22" s="496"/>
      <c r="DK22" s="496"/>
      <c r="DL22" s="496"/>
      <c r="DM22" s="496"/>
      <c r="DN22" s="496"/>
      <c r="DO22" s="496"/>
      <c r="DP22" s="496"/>
      <c r="DQ22" s="496"/>
      <c r="DR22" s="496"/>
      <c r="DS22" s="496"/>
      <c r="DT22" s="496"/>
      <c r="DU22" s="496"/>
      <c r="DV22" s="496"/>
      <c r="DW22" s="496"/>
      <c r="DX22" s="496"/>
      <c r="DY22" s="496"/>
      <c r="DZ22" s="496"/>
      <c r="EA22" s="496"/>
      <c r="EB22" s="496"/>
      <c r="EC22" s="496"/>
      <c r="ED22" s="496"/>
      <c r="EE22" s="496"/>
      <c r="EF22" s="496"/>
      <c r="EG22" s="496"/>
      <c r="EH22" s="496"/>
      <c r="EI22" s="496"/>
      <c r="EJ22" s="496"/>
      <c r="EK22" s="496"/>
      <c r="EL22" s="496"/>
      <c r="EM22" s="496"/>
      <c r="EN22" s="496"/>
      <c r="EO22" s="496"/>
      <c r="EP22" s="496"/>
      <c r="EQ22" s="496"/>
      <c r="ER22" s="496"/>
      <c r="ES22" s="496"/>
      <c r="ET22" s="496"/>
      <c r="EU22" s="496"/>
      <c r="EV22" s="496"/>
      <c r="EW22" s="496"/>
      <c r="EX22" s="496"/>
      <c r="EY22" s="496"/>
      <c r="EZ22" s="496"/>
      <c r="FA22" s="496"/>
      <c r="FB22" s="496"/>
      <c r="FC22" s="496"/>
      <c r="FD22" s="496"/>
      <c r="FE22" s="496"/>
      <c r="FF22" s="496"/>
      <c r="FG22" s="496"/>
      <c r="FH22" s="496"/>
      <c r="FI22" s="496"/>
      <c r="FJ22" s="496"/>
      <c r="FK22" s="496"/>
      <c r="FL22" s="496"/>
      <c r="FM22" s="496"/>
      <c r="FN22" s="496"/>
      <c r="FO22" s="496"/>
      <c r="FP22" s="496"/>
      <c r="FQ22" s="496"/>
      <c r="FR22" s="496"/>
      <c r="FS22" s="496"/>
      <c r="FT22" s="496"/>
      <c r="FU22" s="496"/>
      <c r="FV22" s="496"/>
      <c r="FW22" s="496"/>
      <c r="FX22" s="496"/>
      <c r="FY22" s="496"/>
      <c r="FZ22" s="496"/>
      <c r="GA22" s="496"/>
      <c r="GB22" s="496"/>
      <c r="GC22" s="496"/>
      <c r="GD22" s="496"/>
      <c r="GE22" s="496"/>
      <c r="GF22" s="496"/>
      <c r="GG22" s="496"/>
      <c r="GH22" s="496"/>
      <c r="GI22" s="496"/>
      <c r="GJ22" s="496"/>
      <c r="GK22" s="496"/>
      <c r="GL22" s="496"/>
      <c r="GM22" s="496"/>
      <c r="GN22" s="496"/>
      <c r="GO22" s="496"/>
      <c r="GP22" s="496"/>
      <c r="GQ22" s="496"/>
      <c r="GR22" s="496"/>
      <c r="GS22" s="496"/>
      <c r="GT22" s="496"/>
      <c r="GU22" s="496"/>
      <c r="GV22" s="496"/>
      <c r="GW22" s="496"/>
      <c r="GX22" s="496"/>
      <c r="GY22" s="496"/>
      <c r="GZ22" s="496"/>
      <c r="HA22" s="496"/>
      <c r="HB22" s="496"/>
      <c r="HC22" s="496"/>
      <c r="HD22" s="496"/>
    </row>
    <row r="23" spans="1:212" s="505" customFormat="1" ht="19.899999999999999" customHeight="1">
      <c r="A23" s="496"/>
      <c r="B23" s="497"/>
      <c r="C23" s="511" t="s">
        <v>17</v>
      </c>
      <c r="D23" s="534">
        <f>'External Rates'!J13</f>
        <v>0.68100000000000005</v>
      </c>
      <c r="E23" s="534">
        <f>'External Rates'!K13</f>
        <v>0.75260000000000005</v>
      </c>
      <c r="F23" s="534">
        <f>'External Rates'!L13</f>
        <v>0.71679999999999999</v>
      </c>
      <c r="G23" s="534">
        <f>'External Rates'!M13</f>
        <v>1.7918526785714286</v>
      </c>
      <c r="H23" s="534">
        <f>'External Rates'!N13</f>
        <v>1.9804687500000002</v>
      </c>
      <c r="I23" s="534">
        <f>'External Rates'!O13</f>
        <v>1.8861607142857144</v>
      </c>
      <c r="J23" s="534">
        <f>'External Rates'!P13</f>
        <v>1.5572684151785714</v>
      </c>
      <c r="K23" s="534">
        <f>'External Rates'!Q13</f>
        <v>1.7211914062500002</v>
      </c>
      <c r="L23" s="534">
        <f>'External Rates'!R13</f>
        <v>1.6392299107142858</v>
      </c>
      <c r="M23" s="534">
        <f>'External Rates'!S13</f>
        <v>17.646510335999999</v>
      </c>
      <c r="N23" s="534">
        <f>'External Rates'!T13</f>
        <v>18.551459583999996</v>
      </c>
      <c r="O23" s="534">
        <f>'External Rates'!U13</f>
        <v>18.098984959999999</v>
      </c>
      <c r="P23" s="497"/>
      <c r="Q23" s="497"/>
      <c r="R23" s="497"/>
      <c r="S23" s="497"/>
      <c r="T23" s="496"/>
      <c r="U23" s="496"/>
      <c r="V23" s="496"/>
      <c r="W23" s="496"/>
      <c r="X23" s="496"/>
      <c r="Y23" s="496"/>
      <c r="Z23" s="496"/>
      <c r="AA23" s="496"/>
      <c r="AB23" s="496"/>
      <c r="AC23" s="496"/>
      <c r="AD23" s="496"/>
      <c r="AE23" s="496"/>
      <c r="AF23" s="496"/>
      <c r="AG23" s="496"/>
      <c r="AH23" s="496"/>
      <c r="AI23" s="496"/>
      <c r="AJ23" s="496"/>
      <c r="AK23" s="496"/>
      <c r="AL23" s="496"/>
      <c r="AM23" s="496"/>
      <c r="AN23" s="496"/>
      <c r="AO23" s="496"/>
      <c r="AP23" s="496"/>
      <c r="AQ23" s="496"/>
      <c r="AR23" s="496"/>
      <c r="AS23" s="496"/>
      <c r="AT23" s="496"/>
      <c r="AU23" s="496"/>
      <c r="AV23" s="496"/>
      <c r="AW23" s="496"/>
      <c r="AX23" s="496"/>
      <c r="AY23" s="496"/>
      <c r="AZ23" s="496"/>
      <c r="BA23" s="496"/>
      <c r="BB23" s="496"/>
      <c r="BC23" s="496"/>
      <c r="BD23" s="496"/>
      <c r="BE23" s="496"/>
      <c r="BF23" s="496"/>
      <c r="BG23" s="496"/>
      <c r="BH23" s="496"/>
      <c r="BI23" s="496"/>
      <c r="BJ23" s="496"/>
      <c r="BK23" s="496"/>
      <c r="BL23" s="496"/>
      <c r="BM23" s="496"/>
      <c r="BN23" s="496"/>
      <c r="BO23" s="496"/>
      <c r="BP23" s="496"/>
      <c r="BQ23" s="496"/>
      <c r="BR23" s="496"/>
      <c r="BS23" s="496"/>
      <c r="BT23" s="496"/>
      <c r="BU23" s="496"/>
      <c r="BV23" s="496"/>
      <c r="BW23" s="496"/>
      <c r="BX23" s="496"/>
      <c r="BY23" s="496"/>
      <c r="BZ23" s="496"/>
      <c r="CA23" s="496"/>
      <c r="CB23" s="496"/>
      <c r="CC23" s="496"/>
      <c r="CD23" s="496"/>
      <c r="CE23" s="496"/>
      <c r="CF23" s="496"/>
      <c r="CG23" s="496"/>
      <c r="CH23" s="496"/>
      <c r="CI23" s="496"/>
      <c r="CJ23" s="496"/>
      <c r="CK23" s="496"/>
      <c r="CL23" s="496"/>
      <c r="CM23" s="496"/>
      <c r="CN23" s="496"/>
      <c r="CO23" s="496"/>
      <c r="CP23" s="496"/>
      <c r="CQ23" s="496"/>
      <c r="CR23" s="496"/>
      <c r="CS23" s="496"/>
      <c r="CT23" s="496"/>
      <c r="CU23" s="496"/>
      <c r="CV23" s="496"/>
      <c r="CW23" s="496"/>
      <c r="CX23" s="496"/>
      <c r="CY23" s="496"/>
      <c r="CZ23" s="496"/>
      <c r="DA23" s="496"/>
      <c r="DB23" s="496"/>
      <c r="DC23" s="496"/>
      <c r="DD23" s="496"/>
      <c r="DE23" s="496"/>
      <c r="DF23" s="496"/>
      <c r="DG23" s="496"/>
      <c r="DH23" s="496"/>
      <c r="DI23" s="496"/>
      <c r="DJ23" s="496"/>
      <c r="DK23" s="496"/>
      <c r="DL23" s="496"/>
      <c r="DM23" s="496"/>
      <c r="DN23" s="496"/>
      <c r="DO23" s="496"/>
      <c r="DP23" s="496"/>
      <c r="DQ23" s="496"/>
      <c r="DR23" s="496"/>
      <c r="DS23" s="496"/>
      <c r="DT23" s="496"/>
      <c r="DU23" s="496"/>
      <c r="DV23" s="496"/>
      <c r="DW23" s="496"/>
      <c r="DX23" s="496"/>
      <c r="DY23" s="496"/>
      <c r="DZ23" s="496"/>
      <c r="EA23" s="496"/>
      <c r="EB23" s="496"/>
      <c r="EC23" s="496"/>
      <c r="ED23" s="496"/>
      <c r="EE23" s="496"/>
      <c r="EF23" s="496"/>
      <c r="EG23" s="496"/>
      <c r="EH23" s="496"/>
      <c r="EI23" s="496"/>
      <c r="EJ23" s="496"/>
      <c r="EK23" s="496"/>
      <c r="EL23" s="496"/>
      <c r="EM23" s="496"/>
      <c r="EN23" s="496"/>
      <c r="EO23" s="496"/>
      <c r="EP23" s="496"/>
      <c r="EQ23" s="496"/>
      <c r="ER23" s="496"/>
      <c r="ES23" s="496"/>
      <c r="ET23" s="496"/>
      <c r="EU23" s="496"/>
      <c r="EV23" s="496"/>
      <c r="EW23" s="496"/>
      <c r="EX23" s="496"/>
      <c r="EY23" s="496"/>
      <c r="EZ23" s="496"/>
      <c r="FA23" s="496"/>
      <c r="FB23" s="496"/>
      <c r="FC23" s="496"/>
      <c r="FD23" s="496"/>
      <c r="FE23" s="496"/>
      <c r="FF23" s="496"/>
      <c r="FG23" s="496"/>
      <c r="FH23" s="496"/>
      <c r="FI23" s="496"/>
      <c r="FJ23" s="496"/>
      <c r="FK23" s="496"/>
      <c r="FL23" s="496"/>
      <c r="FM23" s="496"/>
      <c r="FN23" s="496"/>
      <c r="FO23" s="496"/>
      <c r="FP23" s="496"/>
      <c r="FQ23" s="496"/>
      <c r="FR23" s="496"/>
      <c r="FS23" s="496"/>
      <c r="FT23" s="496"/>
      <c r="FU23" s="496"/>
      <c r="FV23" s="496"/>
      <c r="FW23" s="496"/>
      <c r="FX23" s="496"/>
      <c r="FY23" s="496"/>
      <c r="FZ23" s="496"/>
      <c r="GA23" s="496"/>
      <c r="GB23" s="496"/>
      <c r="GC23" s="496"/>
      <c r="GD23" s="496"/>
      <c r="GE23" s="496"/>
      <c r="GF23" s="496"/>
      <c r="GG23" s="496"/>
      <c r="GH23" s="496"/>
      <c r="GI23" s="496"/>
      <c r="GJ23" s="496"/>
      <c r="GK23" s="496"/>
      <c r="GL23" s="496"/>
      <c r="GM23" s="496"/>
      <c r="GN23" s="496"/>
      <c r="GO23" s="496"/>
      <c r="GP23" s="496"/>
      <c r="GQ23" s="496"/>
      <c r="GR23" s="496"/>
      <c r="GS23" s="496"/>
      <c r="GT23" s="496"/>
      <c r="GU23" s="496"/>
      <c r="GV23" s="496"/>
      <c r="GW23" s="496"/>
      <c r="GX23" s="496"/>
      <c r="GY23" s="496"/>
      <c r="GZ23" s="496"/>
      <c r="HA23" s="496"/>
      <c r="HB23" s="496"/>
      <c r="HC23" s="496"/>
      <c r="HD23" s="496"/>
    </row>
    <row r="24" spans="1:212" s="505" customFormat="1" ht="19.899999999999999" customHeight="1">
      <c r="A24" s="496"/>
      <c r="B24" s="497"/>
      <c r="C24" s="511" t="s">
        <v>18</v>
      </c>
      <c r="D24" s="534">
        <f>'External Rates'!J15</f>
        <v>1.2975000000000001</v>
      </c>
      <c r="E24" s="534">
        <f>'External Rates'!K15</f>
        <v>1.4339999999999999</v>
      </c>
      <c r="F24" s="595">
        <f>'External Rates'!L15</f>
        <v>1.36575</v>
      </c>
      <c r="G24" s="534">
        <f>'External Rates'!M15</f>
        <v>1.7541693</v>
      </c>
      <c r="H24" s="534">
        <f>'External Rates'!N15</f>
        <v>1.9388187000000001</v>
      </c>
      <c r="I24" s="534">
        <f>'External Rates'!O15</f>
        <v>1.8464940000000001</v>
      </c>
      <c r="J24" s="534">
        <f>'External Rates'!P15</f>
        <v>1.5245184375</v>
      </c>
      <c r="K24" s="534">
        <f>'External Rates'!Q15</f>
        <v>1.6849940625000002</v>
      </c>
      <c r="L24" s="534">
        <f>'External Rates'!R15</f>
        <v>1.6047562500000001</v>
      </c>
      <c r="M24" s="534">
        <f>'External Rates'!S15</f>
        <v>5.273750777236956E-2</v>
      </c>
      <c r="N24" s="534">
        <f>'External Rates'!T15</f>
        <v>5.5441995350439789E-2</v>
      </c>
      <c r="O24" s="534">
        <f>'External Rates'!U15</f>
        <v>5.4089751561404678E-2</v>
      </c>
      <c r="P24" s="497"/>
      <c r="Q24" s="497"/>
      <c r="R24" s="497"/>
      <c r="S24" s="497"/>
      <c r="T24" s="496"/>
      <c r="U24" s="496"/>
      <c r="V24" s="496"/>
      <c r="W24" s="496"/>
      <c r="X24" s="496"/>
      <c r="Y24" s="496"/>
      <c r="Z24" s="496"/>
      <c r="AA24" s="496"/>
      <c r="AB24" s="496"/>
      <c r="AC24" s="496"/>
      <c r="AD24" s="496"/>
      <c r="AE24" s="496"/>
      <c r="AF24" s="496"/>
      <c r="AG24" s="496"/>
      <c r="AH24" s="496"/>
      <c r="AI24" s="496"/>
      <c r="AJ24" s="496"/>
      <c r="AK24" s="496"/>
      <c r="AL24" s="496"/>
      <c r="AM24" s="496"/>
      <c r="AN24" s="496"/>
      <c r="AO24" s="496"/>
      <c r="AP24" s="496"/>
      <c r="AQ24" s="496"/>
      <c r="AR24" s="496"/>
      <c r="AS24" s="496"/>
      <c r="AT24" s="496"/>
      <c r="AU24" s="496"/>
      <c r="AV24" s="496"/>
      <c r="AW24" s="496"/>
      <c r="AX24" s="496"/>
      <c r="AY24" s="496"/>
      <c r="AZ24" s="496"/>
      <c r="BA24" s="496"/>
      <c r="BB24" s="496"/>
      <c r="BC24" s="496"/>
      <c r="BD24" s="496"/>
      <c r="BE24" s="496"/>
      <c r="BF24" s="496"/>
      <c r="BG24" s="496"/>
      <c r="BH24" s="496"/>
      <c r="BI24" s="496"/>
      <c r="BJ24" s="496"/>
      <c r="BK24" s="496"/>
      <c r="BL24" s="496"/>
      <c r="BM24" s="496"/>
      <c r="BN24" s="496"/>
      <c r="BO24" s="496"/>
      <c r="BP24" s="496"/>
      <c r="BQ24" s="496"/>
      <c r="BR24" s="496"/>
      <c r="BS24" s="496"/>
      <c r="BT24" s="496"/>
      <c r="BU24" s="496"/>
      <c r="BV24" s="496"/>
      <c r="BW24" s="496"/>
      <c r="BX24" s="496"/>
      <c r="BY24" s="496"/>
      <c r="BZ24" s="496"/>
      <c r="CA24" s="496"/>
      <c r="CB24" s="496"/>
      <c r="CC24" s="496"/>
      <c r="CD24" s="496"/>
      <c r="CE24" s="496"/>
      <c r="CF24" s="496"/>
      <c r="CG24" s="496"/>
      <c r="CH24" s="496"/>
      <c r="CI24" s="496"/>
      <c r="CJ24" s="496"/>
      <c r="CK24" s="496"/>
      <c r="CL24" s="496"/>
      <c r="CM24" s="496"/>
      <c r="CN24" s="496"/>
      <c r="CO24" s="496"/>
      <c r="CP24" s="496"/>
      <c r="CQ24" s="496"/>
      <c r="CR24" s="496"/>
      <c r="CS24" s="496"/>
      <c r="CT24" s="496"/>
      <c r="CU24" s="496"/>
      <c r="CV24" s="496"/>
      <c r="CW24" s="496"/>
      <c r="CX24" s="496"/>
      <c r="CY24" s="496"/>
      <c r="CZ24" s="496"/>
      <c r="DA24" s="496"/>
      <c r="DB24" s="496"/>
      <c r="DC24" s="496"/>
      <c r="DD24" s="496"/>
      <c r="DE24" s="496"/>
      <c r="DF24" s="496"/>
      <c r="DG24" s="496"/>
      <c r="DH24" s="496"/>
      <c r="DI24" s="496"/>
      <c r="DJ24" s="496"/>
      <c r="DK24" s="496"/>
      <c r="DL24" s="496"/>
      <c r="DM24" s="496"/>
      <c r="DN24" s="496"/>
      <c r="DO24" s="496"/>
      <c r="DP24" s="496"/>
      <c r="DQ24" s="496"/>
      <c r="DR24" s="496"/>
      <c r="DS24" s="496"/>
      <c r="DT24" s="496"/>
      <c r="DU24" s="496"/>
      <c r="DV24" s="496"/>
      <c r="DW24" s="496"/>
      <c r="DX24" s="496"/>
      <c r="DY24" s="496"/>
      <c r="DZ24" s="496"/>
      <c r="EA24" s="496"/>
      <c r="EB24" s="496"/>
      <c r="EC24" s="496"/>
      <c r="ED24" s="496"/>
      <c r="EE24" s="496"/>
      <c r="EF24" s="496"/>
      <c r="EG24" s="496"/>
      <c r="EH24" s="496"/>
      <c r="EI24" s="496"/>
      <c r="EJ24" s="496"/>
      <c r="EK24" s="496"/>
      <c r="EL24" s="496"/>
      <c r="EM24" s="496"/>
      <c r="EN24" s="496"/>
      <c r="EO24" s="496"/>
      <c r="EP24" s="496"/>
      <c r="EQ24" s="496"/>
      <c r="ER24" s="496"/>
      <c r="ES24" s="496"/>
      <c r="ET24" s="496"/>
      <c r="EU24" s="496"/>
      <c r="EV24" s="496"/>
      <c r="EW24" s="496"/>
      <c r="EX24" s="496"/>
      <c r="EY24" s="496"/>
      <c r="EZ24" s="496"/>
      <c r="FA24" s="496"/>
      <c r="FB24" s="496"/>
      <c r="FC24" s="496"/>
      <c r="FD24" s="496"/>
      <c r="FE24" s="496"/>
      <c r="FF24" s="496"/>
      <c r="FG24" s="496"/>
      <c r="FH24" s="496"/>
      <c r="FI24" s="496"/>
      <c r="FJ24" s="496"/>
      <c r="FK24" s="496"/>
      <c r="FL24" s="496"/>
      <c r="FM24" s="496"/>
      <c r="FN24" s="496"/>
      <c r="FO24" s="496"/>
      <c r="FP24" s="496"/>
      <c r="FQ24" s="496"/>
      <c r="FR24" s="496"/>
      <c r="FS24" s="496"/>
      <c r="FT24" s="496"/>
      <c r="FU24" s="496"/>
      <c r="FV24" s="496"/>
      <c r="FW24" s="496"/>
      <c r="FX24" s="496"/>
      <c r="FY24" s="496"/>
      <c r="FZ24" s="496"/>
      <c r="GA24" s="496"/>
      <c r="GB24" s="496"/>
      <c r="GC24" s="496"/>
      <c r="GD24" s="496"/>
      <c r="GE24" s="496"/>
      <c r="GF24" s="496"/>
      <c r="GG24" s="496"/>
      <c r="GH24" s="496"/>
      <c r="GI24" s="496"/>
      <c r="GJ24" s="496"/>
      <c r="GK24" s="496"/>
      <c r="GL24" s="496"/>
      <c r="GM24" s="496"/>
      <c r="GN24" s="496"/>
      <c r="GO24" s="496"/>
      <c r="GP24" s="496"/>
      <c r="GQ24" s="496"/>
      <c r="GR24" s="496"/>
      <c r="GS24" s="496"/>
      <c r="GT24" s="496"/>
      <c r="GU24" s="496"/>
      <c r="GV24" s="496"/>
      <c r="GW24" s="496"/>
      <c r="GX24" s="496"/>
      <c r="GY24" s="496"/>
      <c r="GZ24" s="496"/>
      <c r="HA24" s="496"/>
      <c r="HB24" s="496"/>
      <c r="HC24" s="496"/>
      <c r="HD24" s="496"/>
    </row>
    <row r="25" spans="1:212" s="505" customFormat="1" ht="19.899999999999999" customHeight="1">
      <c r="A25" s="496"/>
      <c r="B25" s="497"/>
      <c r="C25" s="510" t="s">
        <v>19</v>
      </c>
      <c r="D25" s="533">
        <f>'External Rates'!J18</f>
        <v>0.7409</v>
      </c>
      <c r="E25" s="533">
        <f>'External Rates'!K18</f>
        <v>0.81879999999999997</v>
      </c>
      <c r="F25" s="594">
        <f>'External Rates'!L18</f>
        <v>0.77985000000000004</v>
      </c>
      <c r="G25" s="533">
        <f>'External Rates'!M18</f>
        <v>1.0016393400000001</v>
      </c>
      <c r="H25" s="594">
        <f>'External Rates'!N18</f>
        <v>1.1070750600000001</v>
      </c>
      <c r="I25" s="533">
        <f>'External Rates'!O18</f>
        <v>1.0543572000000001</v>
      </c>
      <c r="J25" s="594">
        <f>'External Rates'!P18</f>
        <v>0.87050756250000005</v>
      </c>
      <c r="K25" s="533">
        <f>'External Rates'!Q18</f>
        <v>0.96213993750000015</v>
      </c>
      <c r="L25" s="533">
        <f>'External Rates'!R18</f>
        <v>0.9163237500000001</v>
      </c>
      <c r="M25" s="533">
        <f>'External Rates'!S18</f>
        <v>3.0113377584684169E-2</v>
      </c>
      <c r="N25" s="533">
        <f>'External Rates'!T18</f>
        <v>3.1657653358257716E-2</v>
      </c>
      <c r="O25" s="532">
        <f>'External Rates'!U18</f>
        <v>3.0885515471470944E-2</v>
      </c>
      <c r="P25" s="497"/>
      <c r="Q25" s="497"/>
      <c r="R25" s="497"/>
      <c r="S25" s="497"/>
      <c r="T25" s="496"/>
      <c r="U25" s="496"/>
      <c r="V25" s="496"/>
      <c r="W25" s="496"/>
      <c r="X25" s="496"/>
      <c r="Y25" s="496"/>
      <c r="Z25" s="496"/>
      <c r="AA25" s="496"/>
      <c r="AB25" s="496"/>
      <c r="AC25" s="496"/>
      <c r="AD25" s="496"/>
      <c r="AE25" s="496"/>
      <c r="AF25" s="496"/>
      <c r="AG25" s="496"/>
      <c r="AH25" s="496"/>
      <c r="AI25" s="496"/>
      <c r="AJ25" s="496"/>
      <c r="AK25" s="496"/>
      <c r="AL25" s="496"/>
      <c r="AM25" s="496"/>
      <c r="AN25" s="496"/>
      <c r="AO25" s="496"/>
      <c r="AP25" s="496"/>
      <c r="AQ25" s="496"/>
      <c r="AR25" s="496"/>
      <c r="AS25" s="496"/>
      <c r="AT25" s="496"/>
      <c r="AU25" s="496"/>
      <c r="AV25" s="496"/>
      <c r="AW25" s="496"/>
      <c r="AX25" s="496"/>
      <c r="AY25" s="496"/>
      <c r="AZ25" s="496"/>
      <c r="BA25" s="496"/>
      <c r="BB25" s="496"/>
      <c r="BC25" s="496"/>
      <c r="BD25" s="496"/>
      <c r="BE25" s="496"/>
      <c r="BF25" s="496"/>
      <c r="BG25" s="496"/>
      <c r="BH25" s="496"/>
      <c r="BI25" s="496"/>
      <c r="BJ25" s="496"/>
      <c r="BK25" s="496"/>
      <c r="BL25" s="496"/>
      <c r="BM25" s="496"/>
      <c r="BN25" s="496"/>
      <c r="BO25" s="496"/>
      <c r="BP25" s="496"/>
      <c r="BQ25" s="496"/>
      <c r="BR25" s="496"/>
      <c r="BS25" s="496"/>
      <c r="BT25" s="496"/>
      <c r="BU25" s="496"/>
      <c r="BV25" s="496"/>
      <c r="BW25" s="496"/>
      <c r="BX25" s="496"/>
      <c r="BY25" s="496"/>
      <c r="BZ25" s="496"/>
      <c r="CA25" s="496"/>
      <c r="CB25" s="496"/>
      <c r="CC25" s="496"/>
      <c r="CD25" s="496"/>
      <c r="CE25" s="496"/>
      <c r="CF25" s="496"/>
      <c r="CG25" s="496"/>
      <c r="CH25" s="496"/>
      <c r="CI25" s="496"/>
      <c r="CJ25" s="496"/>
      <c r="CK25" s="496"/>
      <c r="CL25" s="496"/>
      <c r="CM25" s="496"/>
      <c r="CN25" s="496"/>
      <c r="CO25" s="496"/>
      <c r="CP25" s="496"/>
      <c r="CQ25" s="496"/>
      <c r="CR25" s="496"/>
      <c r="CS25" s="496"/>
      <c r="CT25" s="496"/>
      <c r="CU25" s="496"/>
      <c r="CV25" s="496"/>
      <c r="CW25" s="496"/>
      <c r="CX25" s="496"/>
      <c r="CY25" s="496"/>
      <c r="CZ25" s="496"/>
      <c r="DA25" s="496"/>
      <c r="DB25" s="496"/>
      <c r="DC25" s="496"/>
      <c r="DD25" s="496"/>
      <c r="DE25" s="496"/>
      <c r="DF25" s="496"/>
      <c r="DG25" s="496"/>
      <c r="DH25" s="496"/>
      <c r="DI25" s="496"/>
      <c r="DJ25" s="496"/>
      <c r="DK25" s="496"/>
      <c r="DL25" s="496"/>
      <c r="DM25" s="496"/>
      <c r="DN25" s="496"/>
      <c r="DO25" s="496"/>
      <c r="DP25" s="496"/>
      <c r="DQ25" s="496"/>
      <c r="DR25" s="496"/>
      <c r="DS25" s="496"/>
      <c r="DT25" s="496"/>
      <c r="DU25" s="496"/>
      <c r="DV25" s="496"/>
      <c r="DW25" s="496"/>
      <c r="DX25" s="496"/>
      <c r="DY25" s="496"/>
      <c r="DZ25" s="496"/>
      <c r="EA25" s="496"/>
      <c r="EB25" s="496"/>
      <c r="EC25" s="496"/>
      <c r="ED25" s="496"/>
      <c r="EE25" s="496"/>
      <c r="EF25" s="496"/>
      <c r="EG25" s="496"/>
      <c r="EH25" s="496"/>
      <c r="EI25" s="496"/>
      <c r="EJ25" s="496"/>
      <c r="EK25" s="496"/>
      <c r="EL25" s="496"/>
      <c r="EM25" s="496"/>
      <c r="EN25" s="496"/>
      <c r="EO25" s="496"/>
      <c r="EP25" s="496"/>
      <c r="EQ25" s="496"/>
      <c r="ER25" s="496"/>
      <c r="ES25" s="496"/>
      <c r="ET25" s="496"/>
      <c r="EU25" s="496"/>
      <c r="EV25" s="496"/>
      <c r="EW25" s="496"/>
      <c r="EX25" s="496"/>
      <c r="EY25" s="496"/>
      <c r="EZ25" s="496"/>
      <c r="FA25" s="496"/>
      <c r="FB25" s="496"/>
      <c r="FC25" s="496"/>
      <c r="FD25" s="496"/>
      <c r="FE25" s="496"/>
      <c r="FF25" s="496"/>
      <c r="FG25" s="496"/>
      <c r="FH25" s="496"/>
      <c r="FI25" s="496"/>
      <c r="FJ25" s="496"/>
      <c r="FK25" s="496"/>
      <c r="FL25" s="496"/>
      <c r="FM25" s="496"/>
      <c r="FN25" s="496"/>
      <c r="FO25" s="496"/>
      <c r="FP25" s="496"/>
      <c r="FQ25" s="496"/>
      <c r="FR25" s="496"/>
      <c r="FS25" s="496"/>
      <c r="FT25" s="496"/>
      <c r="FU25" s="496"/>
      <c r="FV25" s="496"/>
      <c r="FW25" s="496"/>
      <c r="FX25" s="496"/>
      <c r="FY25" s="496"/>
      <c r="FZ25" s="496"/>
      <c r="GA25" s="496"/>
      <c r="GB25" s="496"/>
      <c r="GC25" s="496"/>
      <c r="GD25" s="496"/>
      <c r="GE25" s="496"/>
      <c r="GF25" s="496"/>
      <c r="GG25" s="496"/>
      <c r="GH25" s="496"/>
      <c r="GI25" s="496"/>
      <c r="GJ25" s="496"/>
      <c r="GK25" s="496"/>
      <c r="GL25" s="496"/>
      <c r="GM25" s="496"/>
      <c r="GN25" s="496"/>
      <c r="GO25" s="496"/>
      <c r="GP25" s="496"/>
      <c r="GQ25" s="496"/>
      <c r="GR25" s="496"/>
      <c r="GS25" s="496"/>
      <c r="GT25" s="496"/>
      <c r="GU25" s="496"/>
      <c r="GV25" s="496"/>
      <c r="GW25" s="496"/>
      <c r="GX25" s="496"/>
      <c r="GY25" s="496"/>
      <c r="GZ25" s="496"/>
      <c r="HA25" s="496"/>
      <c r="HB25" s="496"/>
      <c r="HC25" s="496"/>
      <c r="HD25" s="496"/>
    </row>
    <row r="26" spans="1:212" s="505" customFormat="1">
      <c r="A26" s="496"/>
      <c r="B26" s="497"/>
      <c r="C26" s="497"/>
      <c r="D26" s="497"/>
      <c r="E26" s="497"/>
      <c r="F26" s="497"/>
      <c r="G26" s="497"/>
      <c r="H26" s="497"/>
      <c r="I26" s="497"/>
      <c r="J26" s="497"/>
      <c r="K26" s="497"/>
      <c r="L26" s="497"/>
      <c r="M26" s="497"/>
      <c r="N26" s="497"/>
      <c r="O26" s="497"/>
      <c r="P26" s="497"/>
      <c r="Q26" s="497"/>
      <c r="R26" s="497"/>
      <c r="S26" s="497"/>
      <c r="T26" s="496"/>
      <c r="U26" s="496"/>
      <c r="V26" s="496"/>
      <c r="W26" s="496"/>
      <c r="X26" s="496"/>
      <c r="Y26" s="496"/>
      <c r="Z26" s="496"/>
      <c r="AA26" s="496"/>
      <c r="AB26" s="496"/>
      <c r="AC26" s="496"/>
      <c r="AD26" s="496"/>
      <c r="AE26" s="496"/>
      <c r="AF26" s="496"/>
      <c r="AG26" s="496"/>
      <c r="AH26" s="496"/>
      <c r="AI26" s="496"/>
      <c r="AJ26" s="496"/>
      <c r="AK26" s="496"/>
      <c r="AL26" s="496"/>
      <c r="AM26" s="496"/>
      <c r="AN26" s="496"/>
      <c r="AO26" s="496"/>
      <c r="AP26" s="496"/>
      <c r="AQ26" s="496"/>
      <c r="AR26" s="496"/>
      <c r="AS26" s="496"/>
      <c r="AT26" s="496"/>
      <c r="AU26" s="496"/>
      <c r="AV26" s="496"/>
      <c r="AW26" s="496"/>
      <c r="AX26" s="496"/>
      <c r="AY26" s="496"/>
      <c r="AZ26" s="496"/>
      <c r="BA26" s="496"/>
      <c r="BB26" s="496"/>
      <c r="BC26" s="496"/>
      <c r="BD26" s="496"/>
      <c r="BE26" s="496"/>
      <c r="BF26" s="496"/>
      <c r="BG26" s="496"/>
      <c r="BH26" s="496"/>
      <c r="BI26" s="496"/>
      <c r="BJ26" s="496"/>
      <c r="BK26" s="496"/>
      <c r="BL26" s="496"/>
      <c r="BM26" s="496"/>
      <c r="BN26" s="496"/>
      <c r="BO26" s="496"/>
      <c r="BP26" s="496"/>
      <c r="BQ26" s="496"/>
      <c r="BR26" s="496"/>
      <c r="BS26" s="496"/>
      <c r="BT26" s="496"/>
      <c r="BU26" s="496"/>
      <c r="BV26" s="496"/>
      <c r="BW26" s="496"/>
      <c r="BX26" s="496"/>
      <c r="BY26" s="496"/>
      <c r="BZ26" s="496"/>
      <c r="CA26" s="496"/>
      <c r="CB26" s="496"/>
      <c r="CC26" s="496"/>
      <c r="CD26" s="496"/>
      <c r="CE26" s="496"/>
      <c r="CF26" s="496"/>
      <c r="CG26" s="496"/>
      <c r="CH26" s="496"/>
      <c r="CI26" s="496"/>
      <c r="CJ26" s="496"/>
      <c r="CK26" s="496"/>
      <c r="CL26" s="496"/>
      <c r="CM26" s="496"/>
      <c r="CN26" s="496"/>
      <c r="CO26" s="496"/>
      <c r="CP26" s="496"/>
      <c r="CQ26" s="496"/>
      <c r="CR26" s="496"/>
      <c r="CS26" s="496"/>
      <c r="CT26" s="496"/>
      <c r="CU26" s="496"/>
      <c r="CV26" s="496"/>
      <c r="CW26" s="496"/>
      <c r="CX26" s="496"/>
      <c r="CY26" s="496"/>
      <c r="CZ26" s="496"/>
      <c r="DA26" s="496"/>
      <c r="DB26" s="496"/>
      <c r="DC26" s="496"/>
      <c r="DD26" s="496"/>
      <c r="DE26" s="496"/>
      <c r="DF26" s="496"/>
      <c r="DG26" s="496"/>
      <c r="DH26" s="496"/>
      <c r="DI26" s="496"/>
      <c r="DJ26" s="496"/>
      <c r="DK26" s="496"/>
      <c r="DL26" s="496"/>
      <c r="DM26" s="496"/>
      <c r="DN26" s="496"/>
      <c r="DO26" s="496"/>
      <c r="DP26" s="496"/>
      <c r="DQ26" s="496"/>
      <c r="DR26" s="496"/>
      <c r="DS26" s="496"/>
      <c r="DT26" s="496"/>
      <c r="DU26" s="496"/>
      <c r="DV26" s="496"/>
      <c r="DW26" s="496"/>
      <c r="DX26" s="496"/>
      <c r="DY26" s="496"/>
      <c r="DZ26" s="496"/>
      <c r="EA26" s="496"/>
      <c r="EB26" s="496"/>
      <c r="EC26" s="496"/>
      <c r="ED26" s="496"/>
      <c r="EE26" s="496"/>
      <c r="EF26" s="496"/>
      <c r="EG26" s="496"/>
      <c r="EH26" s="496"/>
      <c r="EI26" s="496"/>
      <c r="EJ26" s="496"/>
      <c r="EK26" s="496"/>
      <c r="EL26" s="496"/>
      <c r="EM26" s="496"/>
      <c r="EN26" s="496"/>
      <c r="EO26" s="496"/>
      <c r="EP26" s="496"/>
      <c r="EQ26" s="496"/>
      <c r="ER26" s="496"/>
      <c r="ES26" s="496"/>
      <c r="ET26" s="496"/>
      <c r="EU26" s="496"/>
      <c r="EV26" s="496"/>
      <c r="EW26" s="496"/>
      <c r="EX26" s="496"/>
      <c r="EY26" s="496"/>
      <c r="EZ26" s="496"/>
      <c r="FA26" s="496"/>
      <c r="FB26" s="496"/>
      <c r="FC26" s="496"/>
      <c r="FD26" s="496"/>
      <c r="FE26" s="496"/>
      <c r="FF26" s="496"/>
      <c r="FG26" s="496"/>
      <c r="FH26" s="496"/>
      <c r="FI26" s="496"/>
      <c r="FJ26" s="496"/>
      <c r="FK26" s="496"/>
      <c r="FL26" s="496"/>
      <c r="FM26" s="496"/>
      <c r="FN26" s="496"/>
      <c r="FO26" s="496"/>
      <c r="FP26" s="496"/>
      <c r="FQ26" s="496"/>
      <c r="FR26" s="496"/>
      <c r="FS26" s="496"/>
      <c r="FT26" s="496"/>
      <c r="FU26" s="496"/>
      <c r="FV26" s="496"/>
      <c r="FW26" s="496"/>
      <c r="FX26" s="496"/>
      <c r="FY26" s="496"/>
      <c r="FZ26" s="496"/>
      <c r="GA26" s="496"/>
      <c r="GB26" s="496"/>
      <c r="GC26" s="496"/>
      <c r="GD26" s="496"/>
      <c r="GE26" s="496"/>
      <c r="GF26" s="496"/>
      <c r="GG26" s="496"/>
      <c r="GH26" s="496"/>
      <c r="GI26" s="496"/>
      <c r="GJ26" s="496"/>
      <c r="GK26" s="496"/>
      <c r="GL26" s="496"/>
      <c r="GM26" s="496"/>
      <c r="GN26" s="496"/>
      <c r="GO26" s="496"/>
      <c r="GP26" s="496"/>
      <c r="GQ26" s="496"/>
      <c r="GR26" s="496"/>
      <c r="GS26" s="496"/>
      <c r="GT26" s="496"/>
      <c r="GU26" s="496"/>
      <c r="GV26" s="496"/>
      <c r="GW26" s="496"/>
      <c r="GX26" s="496"/>
      <c r="GY26" s="496"/>
      <c r="GZ26" s="496"/>
      <c r="HA26" s="496"/>
      <c r="HB26" s="496"/>
      <c r="HC26" s="496"/>
      <c r="HD26" s="496"/>
    </row>
    <row r="27" spans="1:212" s="505" customFormat="1" ht="42" customHeight="1">
      <c r="A27" s="496"/>
      <c r="B27" s="497"/>
      <c r="C27" s="614" t="s">
        <v>40</v>
      </c>
      <c r="D27" s="614"/>
      <c r="E27" s="614"/>
      <c r="F27" s="614"/>
      <c r="G27" s="614"/>
      <c r="H27" s="614"/>
      <c r="I27" s="614"/>
      <c r="J27" s="614"/>
      <c r="K27" s="614"/>
      <c r="L27" s="614"/>
      <c r="M27" s="614"/>
      <c r="N27" s="614"/>
      <c r="O27" s="614"/>
      <c r="P27" s="497"/>
      <c r="Q27" s="497"/>
      <c r="R27" s="497"/>
      <c r="S27" s="497"/>
      <c r="T27" s="496"/>
      <c r="U27" s="496"/>
      <c r="V27" s="496"/>
      <c r="W27" s="496"/>
      <c r="X27" s="496"/>
      <c r="Y27" s="496"/>
      <c r="Z27" s="496"/>
      <c r="AA27" s="496"/>
      <c r="AB27" s="496"/>
      <c r="AC27" s="496"/>
      <c r="AD27" s="496"/>
      <c r="AE27" s="496"/>
      <c r="AF27" s="496"/>
      <c r="AG27" s="496"/>
      <c r="AH27" s="496"/>
      <c r="AI27" s="496"/>
      <c r="AJ27" s="496"/>
      <c r="AK27" s="496"/>
      <c r="AL27" s="496"/>
      <c r="AM27" s="496"/>
      <c r="AN27" s="496"/>
      <c r="AO27" s="496"/>
      <c r="AP27" s="496"/>
      <c r="AQ27" s="496"/>
      <c r="AR27" s="496"/>
      <c r="AS27" s="496"/>
      <c r="AT27" s="496"/>
      <c r="AU27" s="496"/>
      <c r="AV27" s="496"/>
      <c r="AW27" s="496"/>
      <c r="AX27" s="496"/>
      <c r="AY27" s="496"/>
      <c r="AZ27" s="496"/>
      <c r="BA27" s="496"/>
      <c r="BB27" s="496"/>
      <c r="BC27" s="496"/>
      <c r="BD27" s="496"/>
      <c r="BE27" s="496"/>
      <c r="BF27" s="496"/>
      <c r="BG27" s="496"/>
      <c r="BH27" s="496"/>
      <c r="BI27" s="496"/>
      <c r="BJ27" s="496"/>
      <c r="BK27" s="496"/>
      <c r="BL27" s="496"/>
      <c r="BM27" s="496"/>
      <c r="BN27" s="496"/>
      <c r="BO27" s="496"/>
      <c r="BP27" s="496"/>
      <c r="BQ27" s="496"/>
      <c r="BR27" s="496"/>
      <c r="BS27" s="496"/>
      <c r="BT27" s="496"/>
      <c r="BU27" s="496"/>
      <c r="BV27" s="496"/>
      <c r="BW27" s="496"/>
      <c r="BX27" s="496"/>
      <c r="BY27" s="496"/>
      <c r="BZ27" s="496"/>
      <c r="CA27" s="496"/>
      <c r="CB27" s="496"/>
      <c r="CC27" s="496"/>
      <c r="CD27" s="496"/>
      <c r="CE27" s="496"/>
      <c r="CF27" s="496"/>
      <c r="CG27" s="496"/>
      <c r="CH27" s="496"/>
      <c r="CI27" s="496"/>
      <c r="CJ27" s="496"/>
      <c r="CK27" s="496"/>
      <c r="CL27" s="496"/>
      <c r="CM27" s="496"/>
      <c r="CN27" s="496"/>
      <c r="CO27" s="496"/>
      <c r="CP27" s="496"/>
      <c r="CQ27" s="496"/>
      <c r="CR27" s="496"/>
      <c r="CS27" s="496"/>
      <c r="CT27" s="496"/>
      <c r="CU27" s="496"/>
      <c r="CV27" s="496"/>
      <c r="CW27" s="496"/>
      <c r="CX27" s="496"/>
      <c r="CY27" s="496"/>
      <c r="CZ27" s="496"/>
      <c r="DA27" s="496"/>
      <c r="DB27" s="496"/>
      <c r="DC27" s="496"/>
      <c r="DD27" s="496"/>
      <c r="DE27" s="496"/>
      <c r="DF27" s="496"/>
      <c r="DG27" s="496"/>
      <c r="DH27" s="496"/>
      <c r="DI27" s="496"/>
      <c r="DJ27" s="496"/>
      <c r="DK27" s="496"/>
      <c r="DL27" s="496"/>
      <c r="DM27" s="496"/>
      <c r="DN27" s="496"/>
      <c r="DO27" s="496"/>
      <c r="DP27" s="496"/>
      <c r="DQ27" s="496"/>
      <c r="DR27" s="496"/>
      <c r="DS27" s="496"/>
      <c r="DT27" s="496"/>
      <c r="DU27" s="496"/>
      <c r="DV27" s="496"/>
      <c r="DW27" s="496"/>
      <c r="DX27" s="496"/>
      <c r="DY27" s="496"/>
      <c r="DZ27" s="496"/>
      <c r="EA27" s="496"/>
      <c r="EB27" s="496"/>
      <c r="EC27" s="496"/>
      <c r="ED27" s="496"/>
      <c r="EE27" s="496"/>
      <c r="EF27" s="496"/>
      <c r="EG27" s="496"/>
      <c r="EH27" s="496"/>
      <c r="EI27" s="496"/>
      <c r="EJ27" s="496"/>
      <c r="EK27" s="496"/>
      <c r="EL27" s="496"/>
      <c r="EM27" s="496"/>
      <c r="EN27" s="496"/>
      <c r="EO27" s="496"/>
      <c r="EP27" s="496"/>
      <c r="EQ27" s="496"/>
      <c r="ER27" s="496"/>
      <c r="ES27" s="496"/>
      <c r="ET27" s="496"/>
      <c r="EU27" s="496"/>
      <c r="EV27" s="496"/>
      <c r="EW27" s="496"/>
      <c r="EX27" s="496"/>
      <c r="EY27" s="496"/>
      <c r="EZ27" s="496"/>
      <c r="FA27" s="496"/>
      <c r="FB27" s="496"/>
      <c r="FC27" s="496"/>
      <c r="FD27" s="496"/>
      <c r="FE27" s="496"/>
      <c r="FF27" s="496"/>
      <c r="FG27" s="496"/>
      <c r="FH27" s="496"/>
      <c r="FI27" s="496"/>
      <c r="FJ27" s="496"/>
      <c r="FK27" s="496"/>
      <c r="FL27" s="496"/>
      <c r="FM27" s="496"/>
      <c r="FN27" s="496"/>
      <c r="FO27" s="496"/>
      <c r="FP27" s="496"/>
      <c r="FQ27" s="496"/>
      <c r="FR27" s="496"/>
      <c r="FS27" s="496"/>
      <c r="FT27" s="496"/>
      <c r="FU27" s="496"/>
      <c r="FV27" s="496"/>
      <c r="FW27" s="496"/>
      <c r="FX27" s="496"/>
      <c r="FY27" s="496"/>
      <c r="FZ27" s="496"/>
      <c r="GA27" s="496"/>
      <c r="GB27" s="496"/>
      <c r="GC27" s="496"/>
      <c r="GD27" s="496"/>
      <c r="GE27" s="496"/>
      <c r="GF27" s="496"/>
      <c r="GG27" s="496"/>
      <c r="GH27" s="496"/>
      <c r="GI27" s="496"/>
      <c r="GJ27" s="496"/>
      <c r="GK27" s="496"/>
      <c r="GL27" s="496"/>
      <c r="GM27" s="496"/>
      <c r="GN27" s="496"/>
      <c r="GO27" s="496"/>
      <c r="GP27" s="496"/>
      <c r="GQ27" s="496"/>
      <c r="GR27" s="496"/>
      <c r="GS27" s="496"/>
      <c r="GT27" s="496"/>
      <c r="GU27" s="496"/>
      <c r="GV27" s="496"/>
      <c r="GW27" s="496"/>
      <c r="GX27" s="496"/>
      <c r="GY27" s="496"/>
      <c r="GZ27" s="496"/>
      <c r="HA27" s="496"/>
      <c r="HB27" s="496"/>
      <c r="HC27" s="496"/>
      <c r="HD27" s="496"/>
    </row>
    <row r="28" spans="1:212" s="505" customFormat="1" ht="11.45" customHeight="1">
      <c r="A28" s="496"/>
      <c r="B28" s="497"/>
      <c r="C28" s="512"/>
      <c r="D28" s="512"/>
      <c r="E28" s="512"/>
      <c r="F28" s="512"/>
      <c r="G28" s="512"/>
      <c r="H28" s="512"/>
      <c r="I28" s="512"/>
      <c r="J28" s="512"/>
      <c r="K28" s="512"/>
      <c r="L28" s="512"/>
      <c r="M28" s="512"/>
      <c r="N28" s="512"/>
      <c r="O28" s="512"/>
      <c r="P28" s="497"/>
      <c r="Q28" s="497"/>
      <c r="R28" s="497"/>
      <c r="S28" s="497"/>
      <c r="T28" s="496"/>
      <c r="U28" s="496"/>
      <c r="V28" s="496"/>
      <c r="W28" s="496"/>
      <c r="X28" s="496"/>
      <c r="Y28" s="496"/>
      <c r="Z28" s="496"/>
      <c r="AA28" s="496"/>
      <c r="AB28" s="496"/>
      <c r="AC28" s="496"/>
      <c r="AD28" s="496"/>
      <c r="AE28" s="496"/>
      <c r="AF28" s="496"/>
      <c r="AG28" s="496"/>
      <c r="AH28" s="496"/>
      <c r="AI28" s="496"/>
      <c r="AJ28" s="496"/>
      <c r="AK28" s="496"/>
      <c r="AL28" s="496"/>
      <c r="AM28" s="496"/>
      <c r="AN28" s="496"/>
      <c r="AO28" s="496"/>
      <c r="AP28" s="496"/>
      <c r="AQ28" s="496"/>
      <c r="AR28" s="496"/>
      <c r="AS28" s="496"/>
      <c r="AT28" s="496"/>
      <c r="AU28" s="496"/>
      <c r="AV28" s="496"/>
      <c r="AW28" s="496"/>
      <c r="AX28" s="496"/>
      <c r="AY28" s="496"/>
      <c r="AZ28" s="496"/>
      <c r="BA28" s="496"/>
      <c r="BB28" s="496"/>
      <c r="BC28" s="496"/>
      <c r="BD28" s="496"/>
      <c r="BE28" s="496"/>
      <c r="BF28" s="496"/>
      <c r="BG28" s="496"/>
      <c r="BH28" s="496"/>
      <c r="BI28" s="496"/>
      <c r="BJ28" s="496"/>
      <c r="BK28" s="496"/>
      <c r="BL28" s="496"/>
      <c r="BM28" s="496"/>
      <c r="BN28" s="496"/>
      <c r="BO28" s="496"/>
      <c r="BP28" s="496"/>
      <c r="BQ28" s="496"/>
      <c r="BR28" s="496"/>
      <c r="BS28" s="496"/>
      <c r="BT28" s="496"/>
      <c r="BU28" s="496"/>
      <c r="BV28" s="496"/>
      <c r="BW28" s="496"/>
      <c r="BX28" s="496"/>
      <c r="BY28" s="496"/>
      <c r="BZ28" s="496"/>
      <c r="CA28" s="496"/>
      <c r="CB28" s="496"/>
      <c r="CC28" s="496"/>
      <c r="CD28" s="496"/>
      <c r="CE28" s="496"/>
      <c r="CF28" s="496"/>
      <c r="CG28" s="496"/>
      <c r="CH28" s="496"/>
      <c r="CI28" s="496"/>
      <c r="CJ28" s="496"/>
      <c r="CK28" s="496"/>
      <c r="CL28" s="496"/>
      <c r="CM28" s="496"/>
      <c r="CN28" s="496"/>
      <c r="CO28" s="496"/>
      <c r="CP28" s="496"/>
      <c r="CQ28" s="496"/>
      <c r="CR28" s="496"/>
      <c r="CS28" s="496"/>
      <c r="CT28" s="496"/>
      <c r="CU28" s="496"/>
      <c r="CV28" s="496"/>
      <c r="CW28" s="496"/>
      <c r="CX28" s="496"/>
      <c r="CY28" s="496"/>
      <c r="CZ28" s="496"/>
      <c r="DA28" s="496"/>
      <c r="DB28" s="496"/>
      <c r="DC28" s="496"/>
      <c r="DD28" s="496"/>
      <c r="DE28" s="496"/>
      <c r="DF28" s="496"/>
      <c r="DG28" s="496"/>
      <c r="DH28" s="496"/>
      <c r="DI28" s="496"/>
      <c r="DJ28" s="496"/>
      <c r="DK28" s="496"/>
      <c r="DL28" s="496"/>
      <c r="DM28" s="496"/>
      <c r="DN28" s="496"/>
      <c r="DO28" s="496"/>
      <c r="DP28" s="496"/>
      <c r="DQ28" s="496"/>
      <c r="DR28" s="496"/>
      <c r="DS28" s="496"/>
      <c r="DT28" s="496"/>
      <c r="DU28" s="496"/>
      <c r="DV28" s="496"/>
      <c r="DW28" s="496"/>
      <c r="DX28" s="496"/>
      <c r="DY28" s="496"/>
      <c r="DZ28" s="496"/>
      <c r="EA28" s="496"/>
      <c r="EB28" s="496"/>
      <c r="EC28" s="496"/>
      <c r="ED28" s="496"/>
      <c r="EE28" s="496"/>
      <c r="EF28" s="496"/>
      <c r="EG28" s="496"/>
      <c r="EH28" s="496"/>
      <c r="EI28" s="496"/>
      <c r="EJ28" s="496"/>
      <c r="EK28" s="496"/>
      <c r="EL28" s="496"/>
      <c r="EM28" s="496"/>
      <c r="EN28" s="496"/>
      <c r="EO28" s="496"/>
      <c r="EP28" s="496"/>
      <c r="EQ28" s="496"/>
      <c r="ER28" s="496"/>
      <c r="ES28" s="496"/>
      <c r="ET28" s="496"/>
      <c r="EU28" s="496"/>
      <c r="EV28" s="496"/>
      <c r="EW28" s="496"/>
      <c r="EX28" s="496"/>
      <c r="EY28" s="496"/>
      <c r="EZ28" s="496"/>
      <c r="FA28" s="496"/>
      <c r="FB28" s="496"/>
      <c r="FC28" s="496"/>
      <c r="FD28" s="496"/>
      <c r="FE28" s="496"/>
      <c r="FF28" s="496"/>
      <c r="FG28" s="496"/>
      <c r="FH28" s="496"/>
      <c r="FI28" s="496"/>
      <c r="FJ28" s="496"/>
      <c r="FK28" s="496"/>
      <c r="FL28" s="496"/>
      <c r="FM28" s="496"/>
      <c r="FN28" s="496"/>
      <c r="FO28" s="496"/>
      <c r="FP28" s="496"/>
      <c r="FQ28" s="496"/>
      <c r="FR28" s="496"/>
      <c r="FS28" s="496"/>
      <c r="FT28" s="496"/>
      <c r="FU28" s="496"/>
      <c r="FV28" s="496"/>
      <c r="FW28" s="496"/>
      <c r="FX28" s="496"/>
      <c r="FY28" s="496"/>
      <c r="FZ28" s="496"/>
      <c r="GA28" s="496"/>
      <c r="GB28" s="496"/>
      <c r="GC28" s="496"/>
      <c r="GD28" s="496"/>
      <c r="GE28" s="496"/>
      <c r="GF28" s="496"/>
      <c r="GG28" s="496"/>
      <c r="GH28" s="496"/>
      <c r="GI28" s="496"/>
      <c r="GJ28" s="496"/>
      <c r="GK28" s="496"/>
      <c r="GL28" s="496"/>
      <c r="GM28" s="496"/>
      <c r="GN28" s="496"/>
      <c r="GO28" s="496"/>
      <c r="GP28" s="496"/>
      <c r="GQ28" s="496"/>
      <c r="GR28" s="496"/>
      <c r="GS28" s="496"/>
      <c r="GT28" s="496"/>
      <c r="GU28" s="496"/>
      <c r="GV28" s="496"/>
      <c r="GW28" s="496"/>
      <c r="GX28" s="496"/>
      <c r="GY28" s="496"/>
      <c r="GZ28" s="496"/>
      <c r="HA28" s="496"/>
      <c r="HB28" s="496"/>
      <c r="HC28" s="496"/>
      <c r="HD28" s="496"/>
    </row>
    <row r="29" spans="1:212" s="505" customFormat="1" ht="39.950000000000003" customHeight="1">
      <c r="A29" s="496"/>
      <c r="B29" s="497"/>
      <c r="C29" s="497"/>
      <c r="D29" s="497"/>
      <c r="E29" s="497"/>
      <c r="F29" s="497"/>
      <c r="G29" s="497"/>
      <c r="H29" s="627" t="s">
        <v>41</v>
      </c>
      <c r="I29" s="627"/>
      <c r="J29" s="513"/>
      <c r="K29" s="627" t="s">
        <v>42</v>
      </c>
      <c r="L29" s="627"/>
      <c r="M29" s="513"/>
      <c r="N29" s="629" t="s">
        <v>43</v>
      </c>
      <c r="O29" s="629"/>
      <c r="P29" s="497"/>
      <c r="Q29" s="497"/>
      <c r="R29" s="497"/>
      <c r="S29" s="497"/>
      <c r="T29" s="496"/>
      <c r="U29" s="496"/>
      <c r="V29" s="496"/>
      <c r="W29" s="496"/>
      <c r="X29" s="496"/>
      <c r="Y29" s="496"/>
      <c r="Z29" s="496"/>
      <c r="AA29" s="496"/>
      <c r="AB29" s="496"/>
      <c r="AC29" s="496"/>
      <c r="AD29" s="496"/>
      <c r="AE29" s="496"/>
      <c r="AF29" s="496"/>
      <c r="AG29" s="496"/>
      <c r="AH29" s="496"/>
      <c r="AI29" s="496"/>
      <c r="AJ29" s="496"/>
      <c r="AK29" s="496"/>
      <c r="AL29" s="496"/>
      <c r="AM29" s="496"/>
      <c r="AN29" s="496"/>
      <c r="AO29" s="496"/>
      <c r="AP29" s="496"/>
      <c r="AQ29" s="496"/>
      <c r="AR29" s="496"/>
      <c r="AS29" s="496"/>
      <c r="AT29" s="496"/>
      <c r="AU29" s="496"/>
      <c r="AV29" s="496"/>
      <c r="AW29" s="496"/>
      <c r="AX29" s="496"/>
      <c r="AY29" s="496"/>
      <c r="AZ29" s="496"/>
      <c r="BA29" s="496"/>
      <c r="BB29" s="496"/>
      <c r="BC29" s="496"/>
      <c r="BD29" s="496"/>
      <c r="BE29" s="496"/>
      <c r="BF29" s="496"/>
      <c r="BG29" s="496"/>
      <c r="BH29" s="496"/>
      <c r="BI29" s="496"/>
      <c r="BJ29" s="496"/>
      <c r="BK29" s="496"/>
      <c r="BL29" s="496"/>
      <c r="BM29" s="496"/>
      <c r="BN29" s="496"/>
      <c r="BO29" s="496"/>
      <c r="BP29" s="496"/>
      <c r="BQ29" s="496"/>
      <c r="BR29" s="496"/>
      <c r="BS29" s="496"/>
      <c r="BT29" s="496"/>
      <c r="BU29" s="496"/>
      <c r="BV29" s="496"/>
      <c r="BW29" s="496"/>
      <c r="BX29" s="496"/>
      <c r="BY29" s="496"/>
      <c r="BZ29" s="496"/>
      <c r="CA29" s="496"/>
      <c r="CB29" s="496"/>
      <c r="CC29" s="496"/>
      <c r="CD29" s="496"/>
      <c r="CE29" s="496"/>
      <c r="CF29" s="496"/>
      <c r="CG29" s="496"/>
      <c r="CH29" s="496"/>
      <c r="CI29" s="496"/>
      <c r="CJ29" s="496"/>
      <c r="CK29" s="496"/>
      <c r="CL29" s="496"/>
      <c r="CM29" s="496"/>
      <c r="CN29" s="496"/>
      <c r="CO29" s="496"/>
      <c r="CP29" s="496"/>
      <c r="CQ29" s="496"/>
      <c r="CR29" s="496"/>
      <c r="CS29" s="496"/>
      <c r="CT29" s="496"/>
      <c r="CU29" s="496"/>
      <c r="CV29" s="496"/>
      <c r="CW29" s="496"/>
      <c r="CX29" s="496"/>
      <c r="CY29" s="496"/>
      <c r="CZ29" s="496"/>
      <c r="DA29" s="496"/>
      <c r="DB29" s="496"/>
      <c r="DC29" s="496"/>
      <c r="DD29" s="496"/>
      <c r="DE29" s="496"/>
      <c r="DF29" s="496"/>
      <c r="DG29" s="496"/>
      <c r="DH29" s="496"/>
      <c r="DI29" s="496"/>
      <c r="DJ29" s="496"/>
      <c r="DK29" s="496"/>
      <c r="DL29" s="496"/>
      <c r="DM29" s="496"/>
      <c r="DN29" s="496"/>
      <c r="DO29" s="496"/>
      <c r="DP29" s="496"/>
      <c r="DQ29" s="496"/>
      <c r="DR29" s="496"/>
      <c r="DS29" s="496"/>
      <c r="DT29" s="496"/>
      <c r="DU29" s="496"/>
      <c r="DV29" s="496"/>
      <c r="DW29" s="496"/>
      <c r="DX29" s="496"/>
      <c r="DY29" s="496"/>
      <c r="DZ29" s="496"/>
      <c r="EA29" s="496"/>
      <c r="EB29" s="496"/>
      <c r="EC29" s="496"/>
      <c r="ED29" s="496"/>
      <c r="EE29" s="496"/>
      <c r="EF29" s="496"/>
      <c r="EG29" s="496"/>
      <c r="EH29" s="496"/>
      <c r="EI29" s="496"/>
      <c r="EJ29" s="496"/>
      <c r="EK29" s="496"/>
      <c r="EL29" s="496"/>
      <c r="EM29" s="496"/>
      <c r="EN29" s="496"/>
      <c r="EO29" s="496"/>
      <c r="EP29" s="496"/>
      <c r="EQ29" s="496"/>
      <c r="ER29" s="496"/>
      <c r="ES29" s="496"/>
      <c r="ET29" s="496"/>
      <c r="EU29" s="496"/>
      <c r="EV29" s="496"/>
      <c r="EW29" s="496"/>
      <c r="EX29" s="496"/>
      <c r="EY29" s="496"/>
      <c r="EZ29" s="496"/>
      <c r="FA29" s="496"/>
      <c r="FB29" s="496"/>
      <c r="FC29" s="496"/>
      <c r="FD29" s="496"/>
      <c r="FE29" s="496"/>
      <c r="FF29" s="496"/>
      <c r="FG29" s="496"/>
      <c r="FH29" s="496"/>
      <c r="FI29" s="496"/>
      <c r="FJ29" s="496"/>
      <c r="FK29" s="496"/>
      <c r="FL29" s="496"/>
      <c r="FM29" s="496"/>
      <c r="FN29" s="496"/>
      <c r="FO29" s="496"/>
      <c r="FP29" s="496"/>
      <c r="FQ29" s="496"/>
      <c r="FR29" s="496"/>
      <c r="FS29" s="496"/>
      <c r="FT29" s="496"/>
      <c r="FU29" s="496"/>
      <c r="FV29" s="496"/>
      <c r="FW29" s="496"/>
      <c r="FX29" s="496"/>
      <c r="FY29" s="496"/>
      <c r="FZ29" s="496"/>
      <c r="GA29" s="496"/>
      <c r="GB29" s="496"/>
      <c r="GC29" s="496"/>
      <c r="GD29" s="496"/>
      <c r="GE29" s="496"/>
      <c r="GF29" s="496"/>
      <c r="GG29" s="496"/>
      <c r="GH29" s="496"/>
      <c r="GI29" s="496"/>
      <c r="GJ29" s="496"/>
      <c r="GK29" s="496"/>
      <c r="GL29" s="496"/>
      <c r="GM29" s="496"/>
      <c r="GN29" s="496"/>
      <c r="GO29" s="496"/>
      <c r="GP29" s="496"/>
      <c r="GQ29" s="496"/>
      <c r="GR29" s="496"/>
      <c r="GS29" s="496"/>
      <c r="GT29" s="496"/>
      <c r="GU29" s="496"/>
      <c r="GV29" s="496"/>
      <c r="GW29" s="496"/>
      <c r="GX29" s="496"/>
      <c r="GY29" s="496"/>
      <c r="GZ29" s="496"/>
      <c r="HA29" s="496"/>
      <c r="HB29" s="496"/>
      <c r="HC29" s="496"/>
      <c r="HD29" s="496"/>
    </row>
    <row r="30" spans="1:212" s="505" customFormat="1" ht="42.75" customHeight="1">
      <c r="A30" s="496"/>
      <c r="B30" s="497"/>
      <c r="C30" s="555" t="s">
        <v>44</v>
      </c>
      <c r="D30" s="497"/>
      <c r="E30" s="621" t="s">
        <v>45</v>
      </c>
      <c r="F30" s="621"/>
      <c r="G30" s="497"/>
      <c r="H30" s="628" t="s">
        <v>46</v>
      </c>
      <c r="I30" s="628"/>
      <c r="J30" s="497"/>
      <c r="K30" s="628" t="s">
        <v>46</v>
      </c>
      <c r="L30" s="628"/>
      <c r="M30" s="497"/>
      <c r="N30" s="628" t="s">
        <v>46</v>
      </c>
      <c r="O30" s="628"/>
      <c r="P30" s="497"/>
      <c r="Q30" s="497"/>
      <c r="R30" s="497"/>
      <c r="S30" s="497"/>
      <c r="T30" s="496"/>
      <c r="U30" s="496"/>
      <c r="V30" s="496"/>
      <c r="W30" s="496"/>
      <c r="X30" s="496"/>
      <c r="Y30" s="496"/>
      <c r="Z30" s="496"/>
      <c r="AA30" s="496"/>
      <c r="AB30" s="496"/>
      <c r="AC30" s="496"/>
      <c r="AD30" s="496"/>
      <c r="AE30" s="496"/>
      <c r="AF30" s="496"/>
      <c r="AG30" s="496"/>
      <c r="AH30" s="496"/>
      <c r="AI30" s="496"/>
      <c r="AJ30" s="496"/>
      <c r="AK30" s="496"/>
      <c r="AL30" s="496"/>
      <c r="AM30" s="496"/>
      <c r="AN30" s="496"/>
      <c r="AO30" s="496"/>
      <c r="AP30" s="496"/>
      <c r="AQ30" s="496"/>
      <c r="AR30" s="496"/>
      <c r="AS30" s="496"/>
      <c r="AT30" s="496"/>
      <c r="AU30" s="496"/>
      <c r="AV30" s="496"/>
      <c r="AW30" s="496"/>
      <c r="AX30" s="496"/>
      <c r="AY30" s="496"/>
      <c r="AZ30" s="496"/>
      <c r="BA30" s="496"/>
      <c r="BB30" s="496"/>
      <c r="BC30" s="496"/>
      <c r="BD30" s="496"/>
      <c r="BE30" s="496"/>
      <c r="BF30" s="496"/>
      <c r="BG30" s="496"/>
      <c r="BH30" s="496"/>
      <c r="BI30" s="496"/>
      <c r="BJ30" s="496"/>
      <c r="BK30" s="496"/>
      <c r="BL30" s="496"/>
      <c r="BM30" s="496"/>
      <c r="BN30" s="496"/>
      <c r="BO30" s="496"/>
      <c r="BP30" s="496"/>
      <c r="BQ30" s="496"/>
      <c r="BR30" s="496"/>
      <c r="BS30" s="496"/>
      <c r="BT30" s="496"/>
      <c r="BU30" s="496"/>
      <c r="BV30" s="496"/>
      <c r="BW30" s="496"/>
      <c r="BX30" s="496"/>
      <c r="BY30" s="496"/>
      <c r="BZ30" s="496"/>
      <c r="CA30" s="496"/>
      <c r="CB30" s="496"/>
      <c r="CC30" s="496"/>
      <c r="CD30" s="496"/>
      <c r="CE30" s="496"/>
      <c r="CF30" s="496"/>
      <c r="CG30" s="496"/>
      <c r="CH30" s="496"/>
      <c r="CI30" s="496"/>
      <c r="CJ30" s="496"/>
      <c r="CK30" s="496"/>
      <c r="CL30" s="496"/>
      <c r="CM30" s="496"/>
      <c r="CN30" s="496"/>
      <c r="CO30" s="496"/>
      <c r="CP30" s="496"/>
      <c r="CQ30" s="496"/>
      <c r="CR30" s="496"/>
      <c r="CS30" s="496"/>
      <c r="CT30" s="496"/>
      <c r="CU30" s="496"/>
      <c r="CV30" s="496"/>
      <c r="CW30" s="496"/>
      <c r="CX30" s="496"/>
      <c r="CY30" s="496"/>
      <c r="CZ30" s="496"/>
      <c r="DA30" s="496"/>
      <c r="DB30" s="496"/>
      <c r="DC30" s="496"/>
      <c r="DD30" s="496"/>
      <c r="DE30" s="496"/>
      <c r="DF30" s="496"/>
      <c r="DG30" s="496"/>
      <c r="DH30" s="496"/>
      <c r="DI30" s="496"/>
      <c r="DJ30" s="496"/>
      <c r="DK30" s="496"/>
      <c r="DL30" s="496"/>
      <c r="DM30" s="496"/>
      <c r="DN30" s="496"/>
      <c r="DO30" s="496"/>
      <c r="DP30" s="496"/>
      <c r="DQ30" s="496"/>
      <c r="DR30" s="496"/>
      <c r="DS30" s="496"/>
      <c r="DT30" s="496"/>
      <c r="DU30" s="496"/>
      <c r="DV30" s="496"/>
      <c r="DW30" s="496"/>
      <c r="DX30" s="496"/>
      <c r="DY30" s="496"/>
      <c r="DZ30" s="496"/>
      <c r="EA30" s="496"/>
      <c r="EB30" s="496"/>
      <c r="EC30" s="496"/>
      <c r="ED30" s="496"/>
      <c r="EE30" s="496"/>
      <c r="EF30" s="496"/>
      <c r="EG30" s="496"/>
      <c r="EH30" s="496"/>
      <c r="EI30" s="496"/>
      <c r="EJ30" s="496"/>
      <c r="EK30" s="496"/>
      <c r="EL30" s="496"/>
      <c r="EM30" s="496"/>
      <c r="EN30" s="496"/>
      <c r="EO30" s="496"/>
      <c r="EP30" s="496"/>
      <c r="EQ30" s="496"/>
      <c r="ER30" s="496"/>
      <c r="ES30" s="496"/>
      <c r="ET30" s="496"/>
      <c r="EU30" s="496"/>
      <c r="EV30" s="496"/>
      <c r="EW30" s="496"/>
      <c r="EX30" s="496"/>
      <c r="EY30" s="496"/>
      <c r="EZ30" s="496"/>
      <c r="FA30" s="496"/>
      <c r="FB30" s="496"/>
      <c r="FC30" s="496"/>
      <c r="FD30" s="496"/>
      <c r="FE30" s="496"/>
      <c r="FF30" s="496"/>
      <c r="FG30" s="496"/>
      <c r="FH30" s="496"/>
      <c r="FI30" s="496"/>
      <c r="FJ30" s="496"/>
      <c r="FK30" s="496"/>
      <c r="FL30" s="496"/>
      <c r="FM30" s="496"/>
      <c r="FN30" s="496"/>
      <c r="FO30" s="496"/>
      <c r="FP30" s="496"/>
      <c r="FQ30" s="496"/>
      <c r="FR30" s="496"/>
      <c r="FS30" s="496"/>
      <c r="FT30" s="496"/>
      <c r="FU30" s="496"/>
      <c r="FV30" s="496"/>
      <c r="FW30" s="496"/>
      <c r="FX30" s="496"/>
      <c r="FY30" s="496"/>
      <c r="FZ30" s="496"/>
      <c r="GA30" s="496"/>
      <c r="GB30" s="496"/>
      <c r="GC30" s="496"/>
      <c r="GD30" s="496"/>
      <c r="GE30" s="496"/>
      <c r="GF30" s="496"/>
      <c r="GG30" s="496"/>
      <c r="GH30" s="496"/>
      <c r="GI30" s="496"/>
      <c r="GJ30" s="496"/>
      <c r="GK30" s="496"/>
      <c r="GL30" s="496"/>
      <c r="GM30" s="496"/>
      <c r="GN30" s="496"/>
      <c r="GO30" s="496"/>
      <c r="GP30" s="496"/>
      <c r="GQ30" s="496"/>
      <c r="GR30" s="496"/>
      <c r="GS30" s="496"/>
      <c r="GT30" s="496"/>
      <c r="GU30" s="496"/>
      <c r="GV30" s="496"/>
      <c r="GW30" s="496"/>
      <c r="GX30" s="496"/>
      <c r="GY30" s="496"/>
      <c r="GZ30" s="496"/>
      <c r="HA30" s="496"/>
      <c r="HB30" s="496"/>
      <c r="HC30" s="496"/>
      <c r="HD30" s="496"/>
    </row>
    <row r="31" spans="1:212" s="505" customFormat="1" ht="21.6" customHeight="1">
      <c r="A31" s="496"/>
      <c r="B31" s="497"/>
      <c r="C31" s="514" t="s">
        <v>47</v>
      </c>
      <c r="D31" s="515"/>
      <c r="E31" s="622" t="s">
        <v>48</v>
      </c>
      <c r="F31" s="622"/>
      <c r="G31" s="497"/>
      <c r="H31" s="626" t="s">
        <v>49</v>
      </c>
      <c r="I31" s="626"/>
      <c r="J31" s="497"/>
      <c r="K31" s="626" t="s">
        <v>50</v>
      </c>
      <c r="L31" s="626"/>
      <c r="M31" s="497"/>
      <c r="N31" s="626" t="s">
        <v>51</v>
      </c>
      <c r="O31" s="626"/>
      <c r="P31" s="497"/>
      <c r="Q31" s="497"/>
      <c r="R31" s="497"/>
      <c r="S31" s="497"/>
      <c r="T31" s="496"/>
      <c r="U31" s="496"/>
      <c r="V31" s="496"/>
      <c r="W31" s="496"/>
      <c r="X31" s="496"/>
      <c r="Y31" s="496"/>
      <c r="Z31" s="496"/>
      <c r="AA31" s="496"/>
      <c r="AB31" s="496"/>
      <c r="AC31" s="496"/>
      <c r="AD31" s="496"/>
      <c r="AE31" s="496"/>
      <c r="AF31" s="496"/>
      <c r="AG31" s="496"/>
      <c r="AH31" s="496"/>
      <c r="AI31" s="496"/>
      <c r="AJ31" s="496"/>
      <c r="AK31" s="496"/>
      <c r="AL31" s="496"/>
      <c r="AM31" s="496"/>
      <c r="AN31" s="496"/>
      <c r="AO31" s="496"/>
      <c r="AP31" s="496"/>
      <c r="AQ31" s="496"/>
      <c r="AR31" s="496"/>
      <c r="AS31" s="496"/>
      <c r="AT31" s="496"/>
      <c r="AU31" s="496"/>
      <c r="AV31" s="496"/>
      <c r="AW31" s="496"/>
      <c r="AX31" s="496"/>
      <c r="AY31" s="496"/>
      <c r="AZ31" s="496"/>
      <c r="BA31" s="496"/>
      <c r="BB31" s="496"/>
      <c r="BC31" s="496"/>
      <c r="BD31" s="496"/>
      <c r="BE31" s="496"/>
      <c r="BF31" s="496"/>
      <c r="BG31" s="496"/>
      <c r="BH31" s="496"/>
      <c r="BI31" s="496"/>
      <c r="BJ31" s="496"/>
      <c r="BK31" s="496"/>
      <c r="BL31" s="496"/>
      <c r="BM31" s="496"/>
      <c r="BN31" s="496"/>
      <c r="BO31" s="496"/>
      <c r="BP31" s="496"/>
      <c r="BQ31" s="496"/>
      <c r="BR31" s="496"/>
      <c r="BS31" s="496"/>
      <c r="BT31" s="496"/>
      <c r="BU31" s="496"/>
      <c r="BV31" s="496"/>
      <c r="BW31" s="496"/>
      <c r="BX31" s="496"/>
      <c r="BY31" s="496"/>
      <c r="BZ31" s="496"/>
      <c r="CA31" s="496"/>
      <c r="CB31" s="496"/>
      <c r="CC31" s="496"/>
      <c r="CD31" s="496"/>
      <c r="CE31" s="496"/>
      <c r="CF31" s="496"/>
      <c r="CG31" s="496"/>
      <c r="CH31" s="496"/>
      <c r="CI31" s="496"/>
      <c r="CJ31" s="496"/>
      <c r="CK31" s="496"/>
      <c r="CL31" s="496"/>
      <c r="CM31" s="496"/>
      <c r="CN31" s="496"/>
      <c r="CO31" s="496"/>
      <c r="CP31" s="496"/>
      <c r="CQ31" s="496"/>
      <c r="CR31" s="496"/>
      <c r="CS31" s="496"/>
      <c r="CT31" s="496"/>
      <c r="CU31" s="496"/>
      <c r="CV31" s="496"/>
      <c r="CW31" s="496"/>
      <c r="CX31" s="496"/>
      <c r="CY31" s="496"/>
      <c r="CZ31" s="496"/>
      <c r="DA31" s="496"/>
      <c r="DB31" s="496"/>
      <c r="DC31" s="496"/>
      <c r="DD31" s="496"/>
      <c r="DE31" s="496"/>
      <c r="DF31" s="496"/>
      <c r="DG31" s="496"/>
      <c r="DH31" s="496"/>
      <c r="DI31" s="496"/>
      <c r="DJ31" s="496"/>
      <c r="DK31" s="496"/>
      <c r="DL31" s="496"/>
      <c r="DM31" s="496"/>
      <c r="DN31" s="496"/>
      <c r="DO31" s="496"/>
      <c r="DP31" s="496"/>
      <c r="DQ31" s="496"/>
      <c r="DR31" s="496"/>
      <c r="DS31" s="496"/>
      <c r="DT31" s="496"/>
      <c r="DU31" s="496"/>
      <c r="DV31" s="496"/>
      <c r="DW31" s="496"/>
      <c r="DX31" s="496"/>
      <c r="DY31" s="496"/>
      <c r="DZ31" s="496"/>
      <c r="EA31" s="496"/>
      <c r="EB31" s="496"/>
      <c r="EC31" s="496"/>
      <c r="ED31" s="496"/>
      <c r="EE31" s="496"/>
      <c r="EF31" s="496"/>
      <c r="EG31" s="496"/>
      <c r="EH31" s="496"/>
      <c r="EI31" s="496"/>
      <c r="EJ31" s="496"/>
      <c r="EK31" s="496"/>
      <c r="EL31" s="496"/>
      <c r="EM31" s="496"/>
      <c r="EN31" s="496"/>
      <c r="EO31" s="496"/>
      <c r="EP31" s="496"/>
      <c r="EQ31" s="496"/>
      <c r="ER31" s="496"/>
      <c r="ES31" s="496"/>
      <c r="ET31" s="496"/>
      <c r="EU31" s="496"/>
      <c r="EV31" s="496"/>
      <c r="EW31" s="496"/>
      <c r="EX31" s="496"/>
      <c r="EY31" s="496"/>
      <c r="EZ31" s="496"/>
      <c r="FA31" s="496"/>
      <c r="FB31" s="496"/>
      <c r="FC31" s="496"/>
      <c r="FD31" s="496"/>
      <c r="FE31" s="496"/>
      <c r="FF31" s="496"/>
      <c r="FG31" s="496"/>
      <c r="FH31" s="496"/>
      <c r="FI31" s="496"/>
      <c r="FJ31" s="496"/>
      <c r="FK31" s="496"/>
      <c r="FL31" s="496"/>
      <c r="FM31" s="496"/>
      <c r="FN31" s="496"/>
      <c r="FO31" s="496"/>
      <c r="FP31" s="496"/>
      <c r="FQ31" s="496"/>
      <c r="FR31" s="496"/>
      <c r="FS31" s="496"/>
      <c r="FT31" s="496"/>
      <c r="FU31" s="496"/>
      <c r="FV31" s="496"/>
      <c r="FW31" s="496"/>
      <c r="FX31" s="496"/>
      <c r="FY31" s="496"/>
      <c r="FZ31" s="496"/>
      <c r="GA31" s="496"/>
      <c r="GB31" s="496"/>
      <c r="GC31" s="496"/>
      <c r="GD31" s="496"/>
      <c r="GE31" s="496"/>
      <c r="GF31" s="496"/>
      <c r="GG31" s="496"/>
      <c r="GH31" s="496"/>
      <c r="GI31" s="496"/>
      <c r="GJ31" s="496"/>
      <c r="GK31" s="496"/>
      <c r="GL31" s="496"/>
      <c r="GM31" s="496"/>
      <c r="GN31" s="496"/>
      <c r="GO31" s="496"/>
      <c r="GP31" s="496"/>
      <c r="GQ31" s="496"/>
      <c r="GR31" s="496"/>
      <c r="GS31" s="496"/>
      <c r="GT31" s="496"/>
      <c r="GU31" s="496"/>
      <c r="GV31" s="496"/>
      <c r="GW31" s="496"/>
      <c r="GX31" s="496"/>
      <c r="GY31" s="496"/>
      <c r="GZ31" s="496"/>
      <c r="HA31" s="496"/>
      <c r="HB31" s="496"/>
      <c r="HC31" s="496"/>
      <c r="HD31" s="496"/>
    </row>
    <row r="32" spans="1:212" s="505" customFormat="1">
      <c r="A32" s="496"/>
      <c r="B32" s="497"/>
      <c r="C32" s="531">
        <f>+O17</f>
        <v>25.249700000000001</v>
      </c>
      <c r="D32" s="517"/>
      <c r="E32" s="550" t="s">
        <v>37</v>
      </c>
      <c r="F32" s="550" t="s">
        <v>38</v>
      </c>
      <c r="G32" s="497"/>
      <c r="H32" s="518" t="s">
        <v>36</v>
      </c>
      <c r="I32" s="519" t="s">
        <v>39</v>
      </c>
      <c r="J32" s="497"/>
      <c r="K32" s="518" t="s">
        <v>36</v>
      </c>
      <c r="L32" s="519" t="s">
        <v>39</v>
      </c>
      <c r="M32" s="497"/>
      <c r="N32" s="518" t="s">
        <v>36</v>
      </c>
      <c r="O32" s="519" t="s">
        <v>39</v>
      </c>
      <c r="P32" s="497"/>
      <c r="Q32" s="497"/>
      <c r="R32" s="497"/>
      <c r="S32" s="497"/>
      <c r="T32" s="496"/>
      <c r="U32" s="496"/>
      <c r="V32" s="496"/>
      <c r="W32" s="496"/>
      <c r="X32" s="496"/>
      <c r="Y32" s="496"/>
      <c r="Z32" s="496"/>
      <c r="AA32" s="496"/>
      <c r="AB32" s="496"/>
      <c r="AC32" s="496"/>
      <c r="AD32" s="496"/>
      <c r="AE32" s="496"/>
      <c r="AF32" s="496"/>
      <c r="AG32" s="496"/>
      <c r="AH32" s="496"/>
      <c r="AI32" s="496"/>
      <c r="AJ32" s="496"/>
      <c r="AK32" s="496"/>
      <c r="AL32" s="496"/>
      <c r="AM32" s="496"/>
      <c r="AN32" s="496"/>
      <c r="AO32" s="496"/>
      <c r="AP32" s="496"/>
      <c r="AQ32" s="496"/>
      <c r="AR32" s="496"/>
      <c r="AS32" s="496"/>
      <c r="AT32" s="496"/>
      <c r="AU32" s="496"/>
      <c r="AV32" s="496"/>
      <c r="AW32" s="496"/>
      <c r="AX32" s="496"/>
      <c r="AY32" s="496"/>
      <c r="AZ32" s="496"/>
      <c r="BA32" s="496"/>
      <c r="BB32" s="496"/>
      <c r="BC32" s="496"/>
      <c r="BD32" s="496"/>
      <c r="BE32" s="496"/>
      <c r="BF32" s="496"/>
      <c r="BG32" s="496"/>
      <c r="BH32" s="496"/>
      <c r="BI32" s="496"/>
      <c r="BJ32" s="496"/>
      <c r="BK32" s="496"/>
      <c r="BL32" s="496"/>
      <c r="BM32" s="496"/>
      <c r="BN32" s="496"/>
      <c r="BO32" s="496"/>
      <c r="BP32" s="496"/>
      <c r="BQ32" s="496"/>
      <c r="BR32" s="496"/>
      <c r="BS32" s="496"/>
      <c r="BT32" s="496"/>
      <c r="BU32" s="496"/>
      <c r="BV32" s="496"/>
      <c r="BW32" s="496"/>
      <c r="BX32" s="496"/>
      <c r="BY32" s="496"/>
      <c r="BZ32" s="496"/>
      <c r="CA32" s="496"/>
      <c r="CB32" s="496"/>
      <c r="CC32" s="496"/>
      <c r="CD32" s="496"/>
      <c r="CE32" s="496"/>
      <c r="CF32" s="496"/>
      <c r="CG32" s="496"/>
      <c r="CH32" s="496"/>
      <c r="CI32" s="496"/>
      <c r="CJ32" s="496"/>
      <c r="CK32" s="496"/>
      <c r="CL32" s="496"/>
      <c r="CM32" s="496"/>
      <c r="CN32" s="496"/>
      <c r="CO32" s="496"/>
      <c r="CP32" s="496"/>
      <c r="CQ32" s="496"/>
      <c r="CR32" s="496"/>
      <c r="CS32" s="496"/>
      <c r="CT32" s="496"/>
      <c r="CU32" s="496"/>
      <c r="CV32" s="496"/>
      <c r="CW32" s="496"/>
      <c r="CX32" s="496"/>
      <c r="CY32" s="496"/>
      <c r="CZ32" s="496"/>
      <c r="DA32" s="496"/>
      <c r="DB32" s="496"/>
      <c r="DC32" s="496"/>
      <c r="DD32" s="496"/>
      <c r="DE32" s="496"/>
      <c r="DF32" s="496"/>
      <c r="DG32" s="496"/>
      <c r="DH32" s="496"/>
      <c r="DI32" s="496"/>
      <c r="DJ32" s="496"/>
      <c r="DK32" s="496"/>
      <c r="DL32" s="496"/>
      <c r="DM32" s="496"/>
      <c r="DN32" s="496"/>
      <c r="DO32" s="496"/>
      <c r="DP32" s="496"/>
      <c r="DQ32" s="496"/>
      <c r="DR32" s="496"/>
      <c r="DS32" s="496"/>
      <c r="DT32" s="496"/>
      <c r="DU32" s="496"/>
      <c r="DV32" s="496"/>
      <c r="DW32" s="496"/>
      <c r="DX32" s="496"/>
      <c r="DY32" s="496"/>
      <c r="DZ32" s="496"/>
      <c r="EA32" s="496"/>
      <c r="EB32" s="496"/>
      <c r="EC32" s="496"/>
      <c r="ED32" s="496"/>
      <c r="EE32" s="496"/>
      <c r="EF32" s="496"/>
      <c r="EG32" s="496"/>
      <c r="EH32" s="496"/>
      <c r="EI32" s="496"/>
      <c r="EJ32" s="496"/>
      <c r="EK32" s="496"/>
      <c r="EL32" s="496"/>
      <c r="EM32" s="496"/>
      <c r="EN32" s="496"/>
      <c r="EO32" s="496"/>
      <c r="EP32" s="496"/>
      <c r="EQ32" s="496"/>
      <c r="ER32" s="496"/>
      <c r="ES32" s="496"/>
      <c r="ET32" s="496"/>
      <c r="EU32" s="496"/>
      <c r="EV32" s="496"/>
      <c r="EW32" s="496"/>
      <c r="EX32" s="496"/>
      <c r="EY32" s="496"/>
      <c r="EZ32" s="496"/>
      <c r="FA32" s="496"/>
      <c r="FB32" s="496"/>
      <c r="FC32" s="496"/>
      <c r="FD32" s="496"/>
      <c r="FE32" s="496"/>
      <c r="FF32" s="496"/>
      <c r="FG32" s="496"/>
      <c r="FH32" s="496"/>
      <c r="FI32" s="496"/>
      <c r="FJ32" s="496"/>
      <c r="FK32" s="496"/>
      <c r="FL32" s="496"/>
      <c r="FM32" s="496"/>
      <c r="FN32" s="496"/>
      <c r="FO32" s="496"/>
      <c r="FP32" s="496"/>
      <c r="FQ32" s="496"/>
      <c r="FR32" s="496"/>
      <c r="FS32" s="496"/>
      <c r="FT32" s="496"/>
      <c r="FU32" s="496"/>
      <c r="FV32" s="496"/>
      <c r="FW32" s="496"/>
      <c r="FX32" s="496"/>
      <c r="FY32" s="496"/>
      <c r="FZ32" s="496"/>
      <c r="GA32" s="496"/>
      <c r="GB32" s="496"/>
      <c r="GC32" s="496"/>
      <c r="GD32" s="496"/>
      <c r="GE32" s="496"/>
      <c r="GF32" s="496"/>
      <c r="GG32" s="496"/>
      <c r="GH32" s="496"/>
      <c r="GI32" s="496"/>
      <c r="GJ32" s="496"/>
      <c r="GK32" s="496"/>
      <c r="GL32" s="496"/>
      <c r="GM32" s="496"/>
      <c r="GN32" s="496"/>
      <c r="GO32" s="496"/>
      <c r="GP32" s="496"/>
      <c r="GQ32" s="496"/>
      <c r="GR32" s="496"/>
      <c r="GS32" s="496"/>
      <c r="GT32" s="496"/>
      <c r="GU32" s="496"/>
      <c r="GV32" s="496"/>
      <c r="GW32" s="496"/>
      <c r="GX32" s="496"/>
      <c r="GY32" s="496"/>
      <c r="GZ32" s="496"/>
      <c r="HA32" s="496"/>
      <c r="HB32" s="496"/>
      <c r="HC32" s="496"/>
      <c r="HD32" s="496"/>
    </row>
    <row r="33" spans="1:212" s="505" customFormat="1" ht="19.899999999999999" customHeight="1">
      <c r="A33" s="496"/>
      <c r="B33" s="497"/>
      <c r="C33" s="516"/>
      <c r="D33" s="497"/>
      <c r="E33" s="551">
        <f>Date!J27</f>
        <v>12.589115</v>
      </c>
      <c r="F33" s="552">
        <f>ROUNDDOWN(Date!J28,4)</f>
        <v>13.914199999999999</v>
      </c>
      <c r="G33" s="497"/>
      <c r="H33" s="603" t="s">
        <v>11</v>
      </c>
      <c r="I33" s="520">
        <f>+F19</f>
        <v>1.175</v>
      </c>
      <c r="J33" s="497"/>
      <c r="K33" s="603" t="s">
        <v>20</v>
      </c>
      <c r="L33" s="520">
        <f>'External Rates'!T31</f>
        <v>6.8223000000000003</v>
      </c>
      <c r="M33" s="497"/>
      <c r="N33" s="603" t="s">
        <v>23</v>
      </c>
      <c r="O33" s="521">
        <f>'External Rates'!N31</f>
        <v>129.05000000000001</v>
      </c>
      <c r="P33" s="497"/>
      <c r="Q33" s="497"/>
      <c r="R33" s="497"/>
      <c r="S33" s="497"/>
      <c r="T33" s="496"/>
      <c r="U33" s="496"/>
      <c r="V33" s="496"/>
      <c r="W33" s="496"/>
      <c r="X33" s="496"/>
      <c r="Y33" s="496"/>
      <c r="Z33" s="496"/>
      <c r="AA33" s="496"/>
      <c r="AB33" s="496"/>
      <c r="AC33" s="496"/>
      <c r="AD33" s="496"/>
      <c r="AE33" s="496"/>
      <c r="AF33" s="496"/>
      <c r="AG33" s="496"/>
      <c r="AH33" s="496"/>
      <c r="AI33" s="496"/>
      <c r="AJ33" s="496"/>
      <c r="AK33" s="496"/>
      <c r="AL33" s="496"/>
      <c r="AM33" s="496"/>
      <c r="AN33" s="496"/>
      <c r="AO33" s="496"/>
      <c r="AP33" s="496"/>
      <c r="AQ33" s="496"/>
      <c r="AR33" s="496"/>
      <c r="AS33" s="496"/>
      <c r="AT33" s="496"/>
      <c r="AU33" s="496"/>
      <c r="AV33" s="496"/>
      <c r="AW33" s="496"/>
      <c r="AX33" s="496"/>
      <c r="AY33" s="496"/>
      <c r="AZ33" s="496"/>
      <c r="BA33" s="496"/>
      <c r="BB33" s="496"/>
      <c r="BC33" s="496"/>
      <c r="BD33" s="496"/>
      <c r="BE33" s="496"/>
      <c r="BF33" s="496"/>
      <c r="BG33" s="496"/>
      <c r="BH33" s="496"/>
      <c r="BI33" s="496"/>
      <c r="BJ33" s="496"/>
      <c r="BK33" s="496"/>
      <c r="BL33" s="496"/>
      <c r="BM33" s="496"/>
      <c r="BN33" s="496"/>
      <c r="BO33" s="496"/>
      <c r="BP33" s="496"/>
      <c r="BQ33" s="496"/>
      <c r="BR33" s="496"/>
      <c r="BS33" s="496"/>
      <c r="BT33" s="496"/>
      <c r="BU33" s="496"/>
      <c r="BV33" s="496"/>
      <c r="BW33" s="496"/>
      <c r="BX33" s="496"/>
      <c r="BY33" s="496"/>
      <c r="BZ33" s="496"/>
      <c r="CA33" s="496"/>
      <c r="CB33" s="496"/>
      <c r="CC33" s="496"/>
      <c r="CD33" s="496"/>
      <c r="CE33" s="496"/>
      <c r="CF33" s="496"/>
      <c r="CG33" s="496"/>
      <c r="CH33" s="496"/>
      <c r="CI33" s="496"/>
      <c r="CJ33" s="496"/>
      <c r="CK33" s="496"/>
      <c r="CL33" s="496"/>
      <c r="CM33" s="496"/>
      <c r="CN33" s="496"/>
      <c r="CO33" s="496"/>
      <c r="CP33" s="496"/>
      <c r="CQ33" s="496"/>
      <c r="CR33" s="496"/>
      <c r="CS33" s="496"/>
      <c r="CT33" s="496"/>
      <c r="CU33" s="496"/>
      <c r="CV33" s="496"/>
      <c r="CW33" s="496"/>
      <c r="CX33" s="496"/>
      <c r="CY33" s="496"/>
      <c r="CZ33" s="496"/>
      <c r="DA33" s="496"/>
      <c r="DB33" s="496"/>
      <c r="DC33" s="496"/>
      <c r="DD33" s="496"/>
      <c r="DE33" s="496"/>
      <c r="DF33" s="496"/>
      <c r="DG33" s="496"/>
      <c r="DH33" s="496"/>
      <c r="DI33" s="496"/>
      <c r="DJ33" s="496"/>
      <c r="DK33" s="496"/>
      <c r="DL33" s="496"/>
      <c r="DM33" s="496"/>
      <c r="DN33" s="496"/>
      <c r="DO33" s="496"/>
      <c r="DP33" s="496"/>
      <c r="DQ33" s="496"/>
      <c r="DR33" s="496"/>
      <c r="DS33" s="496"/>
      <c r="DT33" s="496"/>
      <c r="DU33" s="496"/>
      <c r="DV33" s="496"/>
      <c r="DW33" s="496"/>
      <c r="DX33" s="496"/>
      <c r="DY33" s="496"/>
      <c r="DZ33" s="496"/>
      <c r="EA33" s="496"/>
      <c r="EB33" s="496"/>
      <c r="EC33" s="496"/>
      <c r="ED33" s="496"/>
      <c r="EE33" s="496"/>
      <c r="EF33" s="496"/>
      <c r="EG33" s="496"/>
      <c r="EH33" s="496"/>
      <c r="EI33" s="496"/>
      <c r="EJ33" s="496"/>
      <c r="EK33" s="496"/>
      <c r="EL33" s="496"/>
      <c r="EM33" s="496"/>
      <c r="EN33" s="496"/>
      <c r="EO33" s="496"/>
      <c r="EP33" s="496"/>
      <c r="EQ33" s="496"/>
      <c r="ER33" s="496"/>
      <c r="ES33" s="496"/>
      <c r="ET33" s="496"/>
      <c r="EU33" s="496"/>
      <c r="EV33" s="496"/>
      <c r="EW33" s="496"/>
      <c r="EX33" s="496"/>
      <c r="EY33" s="496"/>
      <c r="EZ33" s="496"/>
      <c r="FA33" s="496"/>
      <c r="FB33" s="496"/>
      <c r="FC33" s="496"/>
      <c r="FD33" s="496"/>
      <c r="FE33" s="496"/>
      <c r="FF33" s="496"/>
      <c r="FG33" s="496"/>
      <c r="FH33" s="496"/>
      <c r="FI33" s="496"/>
      <c r="FJ33" s="496"/>
      <c r="FK33" s="496"/>
      <c r="FL33" s="496"/>
      <c r="FM33" s="496"/>
      <c r="FN33" s="496"/>
      <c r="FO33" s="496"/>
      <c r="FP33" s="496"/>
      <c r="FQ33" s="496"/>
      <c r="FR33" s="496"/>
      <c r="FS33" s="496"/>
      <c r="FT33" s="496"/>
      <c r="FU33" s="496"/>
      <c r="FV33" s="496"/>
      <c r="FW33" s="496"/>
      <c r="FX33" s="496"/>
      <c r="FY33" s="496"/>
      <c r="FZ33" s="496"/>
      <c r="GA33" s="496"/>
      <c r="GB33" s="496"/>
      <c r="GC33" s="496"/>
      <c r="GD33" s="496"/>
      <c r="GE33" s="496"/>
      <c r="GF33" s="496"/>
      <c r="GG33" s="496"/>
      <c r="GH33" s="496"/>
      <c r="GI33" s="496"/>
      <c r="GJ33" s="496"/>
      <c r="GK33" s="496"/>
      <c r="GL33" s="496"/>
      <c r="GM33" s="496"/>
      <c r="GN33" s="496"/>
      <c r="GO33" s="496"/>
      <c r="GP33" s="496"/>
      <c r="GQ33" s="496"/>
      <c r="GR33" s="496"/>
      <c r="GS33" s="496"/>
      <c r="GT33" s="496"/>
      <c r="GU33" s="496"/>
      <c r="GV33" s="496"/>
      <c r="GW33" s="496"/>
      <c r="GX33" s="496"/>
      <c r="GY33" s="496"/>
      <c r="GZ33" s="496"/>
      <c r="HA33" s="496"/>
      <c r="HB33" s="496"/>
      <c r="HC33" s="496"/>
      <c r="HD33" s="496"/>
    </row>
    <row r="34" spans="1:212" s="505" customFormat="1" ht="21" customHeight="1">
      <c r="A34" s="496"/>
      <c r="B34" s="497"/>
      <c r="C34" s="497"/>
      <c r="D34" s="515"/>
      <c r="E34" s="553"/>
      <c r="F34" s="554"/>
      <c r="G34" s="497"/>
      <c r="H34" s="604" t="s">
        <v>14</v>
      </c>
      <c r="I34" s="522">
        <f>+F20</f>
        <v>1.3520000000000001</v>
      </c>
      <c r="J34" s="497"/>
      <c r="K34" s="604" t="s">
        <v>21</v>
      </c>
      <c r="L34" s="522">
        <f>'External Rates'!T32</f>
        <v>93.83</v>
      </c>
      <c r="M34" s="497"/>
      <c r="N34" s="604" t="s">
        <v>24</v>
      </c>
      <c r="O34" s="536">
        <f>'External Rates'!N32</f>
        <v>1733.67</v>
      </c>
      <c r="P34" s="497"/>
      <c r="Q34" s="497"/>
      <c r="R34" s="497"/>
      <c r="S34" s="497"/>
      <c r="T34" s="496"/>
      <c r="U34" s="496"/>
      <c r="V34" s="496"/>
      <c r="W34" s="496"/>
      <c r="X34" s="496"/>
      <c r="Y34" s="496"/>
      <c r="Z34" s="496"/>
      <c r="AA34" s="496"/>
      <c r="AB34" s="496"/>
      <c r="AC34" s="496"/>
      <c r="AD34" s="496"/>
      <c r="AE34" s="496"/>
      <c r="AF34" s="496"/>
      <c r="AG34" s="496"/>
      <c r="AH34" s="496"/>
      <c r="AI34" s="496"/>
      <c r="AJ34" s="496"/>
      <c r="AK34" s="496"/>
      <c r="AL34" s="496"/>
      <c r="AM34" s="496"/>
      <c r="AN34" s="496"/>
      <c r="AO34" s="496"/>
      <c r="AP34" s="496"/>
      <c r="AQ34" s="496"/>
      <c r="AR34" s="496"/>
      <c r="AS34" s="496"/>
      <c r="AT34" s="496"/>
      <c r="AU34" s="496"/>
      <c r="AV34" s="496"/>
      <c r="AW34" s="496"/>
      <c r="AX34" s="496"/>
      <c r="AY34" s="496"/>
      <c r="AZ34" s="496"/>
      <c r="BA34" s="496"/>
      <c r="BB34" s="496"/>
      <c r="BC34" s="496"/>
      <c r="BD34" s="496"/>
      <c r="BE34" s="496"/>
      <c r="BF34" s="496"/>
      <c r="BG34" s="496"/>
      <c r="BH34" s="496"/>
      <c r="BI34" s="496"/>
      <c r="BJ34" s="496"/>
      <c r="BK34" s="496"/>
      <c r="BL34" s="496"/>
      <c r="BM34" s="496"/>
      <c r="BN34" s="496"/>
      <c r="BO34" s="496"/>
      <c r="BP34" s="496"/>
      <c r="BQ34" s="496"/>
      <c r="BR34" s="496"/>
      <c r="BS34" s="496"/>
      <c r="BT34" s="496"/>
      <c r="BU34" s="496"/>
      <c r="BV34" s="496"/>
      <c r="BW34" s="496"/>
      <c r="BX34" s="496"/>
      <c r="BY34" s="496"/>
      <c r="BZ34" s="496"/>
      <c r="CA34" s="496"/>
      <c r="CB34" s="496"/>
      <c r="CC34" s="496"/>
      <c r="CD34" s="496"/>
      <c r="CE34" s="496"/>
      <c r="CF34" s="496"/>
      <c r="CG34" s="496"/>
      <c r="CH34" s="496"/>
      <c r="CI34" s="496"/>
      <c r="CJ34" s="496"/>
      <c r="CK34" s="496"/>
      <c r="CL34" s="496"/>
      <c r="CM34" s="496"/>
      <c r="CN34" s="496"/>
      <c r="CO34" s="496"/>
      <c r="CP34" s="496"/>
      <c r="CQ34" s="496"/>
      <c r="CR34" s="496"/>
      <c r="CS34" s="496"/>
      <c r="CT34" s="496"/>
      <c r="CU34" s="496"/>
      <c r="CV34" s="496"/>
      <c r="CW34" s="496"/>
      <c r="CX34" s="496"/>
      <c r="CY34" s="496"/>
      <c r="CZ34" s="496"/>
      <c r="DA34" s="496"/>
      <c r="DB34" s="496"/>
      <c r="DC34" s="496"/>
      <c r="DD34" s="496"/>
      <c r="DE34" s="496"/>
      <c r="DF34" s="496"/>
      <c r="DG34" s="496"/>
      <c r="DH34" s="496"/>
      <c r="DI34" s="496"/>
      <c r="DJ34" s="496"/>
      <c r="DK34" s="496"/>
      <c r="DL34" s="496"/>
      <c r="DM34" s="496"/>
      <c r="DN34" s="496"/>
      <c r="DO34" s="496"/>
      <c r="DP34" s="496"/>
      <c r="DQ34" s="496"/>
      <c r="DR34" s="496"/>
      <c r="DS34" s="496"/>
      <c r="DT34" s="496"/>
      <c r="DU34" s="496"/>
      <c r="DV34" s="496"/>
      <c r="DW34" s="496"/>
      <c r="DX34" s="496"/>
      <c r="DY34" s="496"/>
      <c r="DZ34" s="496"/>
      <c r="EA34" s="496"/>
      <c r="EB34" s="496"/>
      <c r="EC34" s="496"/>
      <c r="ED34" s="496"/>
      <c r="EE34" s="496"/>
      <c r="EF34" s="496"/>
      <c r="EG34" s="496"/>
      <c r="EH34" s="496"/>
      <c r="EI34" s="496"/>
      <c r="EJ34" s="496"/>
      <c r="EK34" s="496"/>
      <c r="EL34" s="496"/>
      <c r="EM34" s="496"/>
      <c r="EN34" s="496"/>
      <c r="EO34" s="496"/>
      <c r="EP34" s="496"/>
      <c r="EQ34" s="496"/>
      <c r="ER34" s="496"/>
      <c r="ES34" s="496"/>
      <c r="ET34" s="496"/>
      <c r="EU34" s="496"/>
      <c r="EV34" s="496"/>
      <c r="EW34" s="496"/>
      <c r="EX34" s="496"/>
      <c r="EY34" s="496"/>
      <c r="EZ34" s="496"/>
      <c r="FA34" s="496"/>
      <c r="FB34" s="496"/>
      <c r="FC34" s="496"/>
      <c r="FD34" s="496"/>
      <c r="FE34" s="496"/>
      <c r="FF34" s="496"/>
      <c r="FG34" s="496"/>
      <c r="FH34" s="496"/>
      <c r="FI34" s="496"/>
      <c r="FJ34" s="496"/>
      <c r="FK34" s="496"/>
      <c r="FL34" s="496"/>
      <c r="FM34" s="496"/>
      <c r="FN34" s="496"/>
      <c r="FO34" s="496"/>
      <c r="FP34" s="496"/>
      <c r="FQ34" s="496"/>
      <c r="FR34" s="496"/>
      <c r="FS34" s="496"/>
      <c r="FT34" s="496"/>
      <c r="FU34" s="496"/>
      <c r="FV34" s="496"/>
      <c r="FW34" s="496"/>
      <c r="FX34" s="496"/>
      <c r="FY34" s="496"/>
      <c r="FZ34" s="496"/>
      <c r="GA34" s="496"/>
      <c r="GB34" s="496"/>
      <c r="GC34" s="496"/>
      <c r="GD34" s="496"/>
      <c r="GE34" s="496"/>
      <c r="GF34" s="496"/>
      <c r="GG34" s="496"/>
      <c r="GH34" s="496"/>
      <c r="GI34" s="496"/>
      <c r="GJ34" s="496"/>
      <c r="GK34" s="496"/>
      <c r="GL34" s="496"/>
      <c r="GM34" s="496"/>
      <c r="GN34" s="496"/>
      <c r="GO34" s="496"/>
      <c r="GP34" s="496"/>
      <c r="GQ34" s="496"/>
      <c r="GR34" s="496"/>
      <c r="GS34" s="496"/>
      <c r="GT34" s="496"/>
      <c r="GU34" s="496"/>
      <c r="GV34" s="496"/>
      <c r="GW34" s="496"/>
      <c r="GX34" s="496"/>
      <c r="GY34" s="496"/>
      <c r="GZ34" s="496"/>
      <c r="HA34" s="496"/>
      <c r="HB34" s="496"/>
      <c r="HC34" s="496"/>
      <c r="HD34" s="496"/>
    </row>
    <row r="35" spans="1:212" s="505" customFormat="1" ht="18.75" customHeight="1">
      <c r="A35" s="496"/>
      <c r="B35" s="497"/>
      <c r="C35" s="497"/>
      <c r="D35" s="497"/>
      <c r="E35" s="497"/>
      <c r="F35" s="497"/>
      <c r="G35" s="497"/>
      <c r="H35" s="497"/>
      <c r="I35" s="497"/>
      <c r="J35" s="497"/>
      <c r="K35" s="497"/>
      <c r="L35" s="497"/>
      <c r="M35" s="497"/>
      <c r="N35" s="603" t="s">
        <v>26</v>
      </c>
      <c r="O35" s="520">
        <f>'External Rates'!N33</f>
        <v>19.148499999999999</v>
      </c>
      <c r="P35" s="497"/>
      <c r="Q35" s="497"/>
      <c r="R35" s="497"/>
      <c r="S35" s="497"/>
      <c r="T35" s="496"/>
      <c r="U35" s="496"/>
      <c r="V35" s="496"/>
      <c r="W35" s="496"/>
      <c r="X35" s="496"/>
      <c r="Y35" s="496"/>
      <c r="Z35" s="496"/>
      <c r="AA35" s="496"/>
      <c r="AB35" s="496"/>
      <c r="AC35" s="496"/>
      <c r="AD35" s="496"/>
      <c r="AE35" s="496"/>
      <c r="AF35" s="496"/>
      <c r="AG35" s="496"/>
      <c r="AH35" s="496"/>
      <c r="AI35" s="496"/>
      <c r="AJ35" s="496"/>
      <c r="AK35" s="496"/>
      <c r="AL35" s="496"/>
      <c r="AM35" s="496"/>
      <c r="AN35" s="496"/>
      <c r="AO35" s="496"/>
      <c r="AP35" s="496"/>
      <c r="AQ35" s="496"/>
      <c r="AR35" s="496"/>
      <c r="AS35" s="496"/>
      <c r="AT35" s="496"/>
      <c r="AU35" s="496"/>
      <c r="AV35" s="496"/>
      <c r="AW35" s="496"/>
      <c r="AX35" s="496"/>
      <c r="AY35" s="496"/>
      <c r="AZ35" s="496"/>
      <c r="BA35" s="496"/>
      <c r="BB35" s="496"/>
      <c r="BC35" s="496"/>
      <c r="BD35" s="496"/>
      <c r="BE35" s="496"/>
      <c r="BF35" s="496"/>
      <c r="BG35" s="496"/>
      <c r="BH35" s="496"/>
      <c r="BI35" s="496"/>
      <c r="BJ35" s="496"/>
      <c r="BK35" s="496"/>
      <c r="BL35" s="496"/>
      <c r="BM35" s="496"/>
      <c r="BN35" s="496"/>
      <c r="BO35" s="496"/>
      <c r="BP35" s="496"/>
      <c r="BQ35" s="496"/>
      <c r="BR35" s="496"/>
      <c r="BS35" s="496"/>
      <c r="BT35" s="496"/>
      <c r="BU35" s="496"/>
      <c r="BV35" s="496"/>
      <c r="BW35" s="496"/>
      <c r="BX35" s="496"/>
      <c r="BY35" s="496"/>
      <c r="BZ35" s="496"/>
      <c r="CA35" s="496"/>
      <c r="CB35" s="496"/>
      <c r="CC35" s="496"/>
      <c r="CD35" s="496"/>
      <c r="CE35" s="496"/>
      <c r="CF35" s="496"/>
      <c r="CG35" s="496"/>
      <c r="CH35" s="496"/>
      <c r="CI35" s="496"/>
      <c r="CJ35" s="496"/>
      <c r="CK35" s="496"/>
      <c r="CL35" s="496"/>
      <c r="CM35" s="496"/>
      <c r="CN35" s="496"/>
      <c r="CO35" s="496"/>
      <c r="CP35" s="496"/>
      <c r="CQ35" s="496"/>
      <c r="CR35" s="496"/>
      <c r="CS35" s="496"/>
      <c r="CT35" s="496"/>
      <c r="CU35" s="496"/>
      <c r="CV35" s="496"/>
      <c r="CW35" s="496"/>
      <c r="CX35" s="496"/>
      <c r="CY35" s="496"/>
      <c r="CZ35" s="496"/>
      <c r="DA35" s="496"/>
      <c r="DB35" s="496"/>
      <c r="DC35" s="496"/>
      <c r="DD35" s="496"/>
      <c r="DE35" s="496"/>
      <c r="DF35" s="496"/>
      <c r="DG35" s="496"/>
      <c r="DH35" s="496"/>
      <c r="DI35" s="496"/>
      <c r="DJ35" s="496"/>
      <c r="DK35" s="496"/>
      <c r="DL35" s="496"/>
      <c r="DM35" s="496"/>
      <c r="DN35" s="496"/>
      <c r="DO35" s="496"/>
      <c r="DP35" s="496"/>
      <c r="DQ35" s="496"/>
      <c r="DR35" s="496"/>
      <c r="DS35" s="496"/>
      <c r="DT35" s="496"/>
      <c r="DU35" s="496"/>
      <c r="DV35" s="496"/>
      <c r="DW35" s="496"/>
      <c r="DX35" s="496"/>
      <c r="DY35" s="496"/>
      <c r="DZ35" s="496"/>
      <c r="EA35" s="496"/>
      <c r="EB35" s="496"/>
      <c r="EC35" s="496"/>
      <c r="ED35" s="496"/>
      <c r="EE35" s="496"/>
      <c r="EF35" s="496"/>
      <c r="EG35" s="496"/>
      <c r="EH35" s="496"/>
      <c r="EI35" s="496"/>
      <c r="EJ35" s="496"/>
      <c r="EK35" s="496"/>
      <c r="EL35" s="496"/>
      <c r="EM35" s="496"/>
      <c r="EN35" s="496"/>
      <c r="EO35" s="496"/>
      <c r="EP35" s="496"/>
      <c r="EQ35" s="496"/>
      <c r="ER35" s="496"/>
      <c r="ES35" s="496"/>
      <c r="ET35" s="496"/>
      <c r="EU35" s="496"/>
      <c r="EV35" s="496"/>
      <c r="EW35" s="496"/>
      <c r="EX35" s="496"/>
      <c r="EY35" s="496"/>
      <c r="EZ35" s="496"/>
      <c r="FA35" s="496"/>
      <c r="FB35" s="496"/>
      <c r="FC35" s="496"/>
      <c r="FD35" s="496"/>
      <c r="FE35" s="496"/>
      <c r="FF35" s="496"/>
      <c r="FG35" s="496"/>
      <c r="FH35" s="496"/>
      <c r="FI35" s="496"/>
      <c r="FJ35" s="496"/>
      <c r="FK35" s="496"/>
      <c r="FL35" s="496"/>
      <c r="FM35" s="496"/>
      <c r="FN35" s="496"/>
      <c r="FO35" s="496"/>
      <c r="FP35" s="496"/>
      <c r="FQ35" s="496"/>
      <c r="FR35" s="496"/>
      <c r="FS35" s="496"/>
      <c r="FT35" s="496"/>
      <c r="FU35" s="496"/>
      <c r="FV35" s="496"/>
      <c r="FW35" s="496"/>
      <c r="FX35" s="496"/>
      <c r="FY35" s="496"/>
      <c r="FZ35" s="496"/>
      <c r="GA35" s="496"/>
      <c r="GB35" s="496"/>
      <c r="GC35" s="496"/>
      <c r="GD35" s="496"/>
      <c r="GE35" s="496"/>
      <c r="GF35" s="496"/>
      <c r="GG35" s="496"/>
      <c r="GH35" s="496"/>
      <c r="GI35" s="496"/>
      <c r="GJ35" s="496"/>
      <c r="GK35" s="496"/>
      <c r="GL35" s="496"/>
      <c r="GM35" s="496"/>
      <c r="GN35" s="496"/>
      <c r="GO35" s="496"/>
      <c r="GP35" s="496"/>
      <c r="GQ35" s="496"/>
      <c r="GR35" s="496"/>
      <c r="GS35" s="496"/>
      <c r="GT35" s="496"/>
      <c r="GU35" s="496"/>
      <c r="GV35" s="496"/>
      <c r="GW35" s="496"/>
      <c r="GX35" s="496"/>
      <c r="GY35" s="496"/>
      <c r="GZ35" s="496"/>
      <c r="HA35" s="496"/>
      <c r="HB35" s="496"/>
      <c r="HC35" s="496"/>
      <c r="HD35" s="496"/>
    </row>
    <row r="36" spans="1:212" s="505" customFormat="1">
      <c r="A36" s="496"/>
      <c r="B36" s="497"/>
      <c r="C36" s="515" t="s">
        <v>52</v>
      </c>
      <c r="D36" s="515"/>
      <c r="E36" s="515"/>
      <c r="F36" s="497"/>
      <c r="G36" s="523"/>
      <c r="H36" s="524"/>
      <c r="I36" s="523"/>
      <c r="J36" s="523"/>
      <c r="K36" s="523"/>
      <c r="L36" s="523"/>
      <c r="M36" s="523"/>
      <c r="N36" s="523"/>
      <c r="O36" s="497"/>
      <c r="P36" s="497"/>
      <c r="Q36" s="497"/>
      <c r="R36" s="497"/>
      <c r="S36" s="497"/>
      <c r="T36" s="496"/>
      <c r="U36" s="496"/>
      <c r="V36" s="496"/>
      <c r="W36" s="496"/>
      <c r="X36" s="496"/>
      <c r="Y36" s="496"/>
      <c r="Z36" s="496"/>
      <c r="AA36" s="496"/>
      <c r="AB36" s="496"/>
      <c r="AC36" s="496"/>
      <c r="AD36" s="496"/>
      <c r="AE36" s="496"/>
      <c r="AF36" s="496"/>
      <c r="AG36" s="496"/>
      <c r="AH36" s="496"/>
      <c r="AI36" s="496"/>
      <c r="AJ36" s="496"/>
      <c r="AK36" s="496"/>
      <c r="AL36" s="496"/>
      <c r="AM36" s="496"/>
      <c r="AN36" s="496"/>
      <c r="AO36" s="496"/>
      <c r="AP36" s="496"/>
      <c r="AQ36" s="496"/>
      <c r="AR36" s="496"/>
      <c r="AS36" s="496"/>
      <c r="AT36" s="496"/>
      <c r="AU36" s="496"/>
      <c r="AV36" s="496"/>
      <c r="AW36" s="496"/>
      <c r="AX36" s="496"/>
      <c r="AY36" s="496"/>
      <c r="AZ36" s="496"/>
      <c r="BA36" s="496"/>
      <c r="BB36" s="496"/>
      <c r="BC36" s="496"/>
      <c r="BD36" s="496"/>
      <c r="BE36" s="496"/>
      <c r="BF36" s="496"/>
      <c r="BG36" s="496"/>
      <c r="BH36" s="496"/>
      <c r="BI36" s="496"/>
      <c r="BJ36" s="496"/>
      <c r="BK36" s="496"/>
      <c r="BL36" s="496"/>
      <c r="BM36" s="496"/>
      <c r="BN36" s="496"/>
      <c r="BO36" s="496"/>
      <c r="BP36" s="496"/>
      <c r="BQ36" s="496"/>
      <c r="BR36" s="496"/>
      <c r="BS36" s="496"/>
      <c r="BT36" s="496"/>
      <c r="BU36" s="496"/>
      <c r="BV36" s="496"/>
      <c r="BW36" s="496"/>
      <c r="BX36" s="496"/>
      <c r="BY36" s="496"/>
      <c r="BZ36" s="496"/>
      <c r="CA36" s="496"/>
      <c r="CB36" s="496"/>
      <c r="CC36" s="496"/>
      <c r="CD36" s="496"/>
      <c r="CE36" s="496"/>
      <c r="CF36" s="496"/>
      <c r="CG36" s="496"/>
      <c r="CH36" s="496"/>
      <c r="CI36" s="496"/>
      <c r="CJ36" s="496"/>
      <c r="CK36" s="496"/>
      <c r="CL36" s="496"/>
      <c r="CM36" s="496"/>
      <c r="CN36" s="496"/>
      <c r="CO36" s="496"/>
      <c r="CP36" s="496"/>
      <c r="CQ36" s="496"/>
      <c r="CR36" s="496"/>
      <c r="CS36" s="496"/>
      <c r="CT36" s="496"/>
      <c r="CU36" s="496"/>
      <c r="CV36" s="496"/>
      <c r="CW36" s="496"/>
      <c r="CX36" s="496"/>
      <c r="CY36" s="496"/>
      <c r="CZ36" s="496"/>
      <c r="DA36" s="496"/>
      <c r="DB36" s="496"/>
      <c r="DC36" s="496"/>
      <c r="DD36" s="496"/>
      <c r="DE36" s="496"/>
      <c r="DF36" s="496"/>
      <c r="DG36" s="496"/>
      <c r="DH36" s="496"/>
      <c r="DI36" s="496"/>
      <c r="DJ36" s="496"/>
      <c r="DK36" s="496"/>
      <c r="DL36" s="496"/>
      <c r="DM36" s="496"/>
      <c r="DN36" s="496"/>
      <c r="DO36" s="496"/>
      <c r="DP36" s="496"/>
      <c r="DQ36" s="496"/>
      <c r="DR36" s="496"/>
      <c r="DS36" s="496"/>
      <c r="DT36" s="496"/>
      <c r="DU36" s="496"/>
      <c r="DV36" s="496"/>
      <c r="DW36" s="496"/>
      <c r="DX36" s="496"/>
      <c r="DY36" s="496"/>
      <c r="DZ36" s="496"/>
      <c r="EA36" s="496"/>
      <c r="EB36" s="496"/>
      <c r="EC36" s="496"/>
      <c r="ED36" s="496"/>
      <c r="EE36" s="496"/>
      <c r="EF36" s="496"/>
      <c r="EG36" s="496"/>
      <c r="EH36" s="496"/>
      <c r="EI36" s="496"/>
      <c r="EJ36" s="496"/>
      <c r="EK36" s="496"/>
      <c r="EL36" s="496"/>
      <c r="EM36" s="496"/>
      <c r="EN36" s="496"/>
      <c r="EO36" s="496"/>
      <c r="EP36" s="496"/>
      <c r="EQ36" s="496"/>
      <c r="ER36" s="496"/>
      <c r="ES36" s="496"/>
      <c r="ET36" s="496"/>
      <c r="EU36" s="496"/>
      <c r="EV36" s="496"/>
      <c r="EW36" s="496"/>
      <c r="EX36" s="496"/>
      <c r="EY36" s="496"/>
      <c r="EZ36" s="496"/>
      <c r="FA36" s="496"/>
      <c r="FB36" s="496"/>
      <c r="FC36" s="496"/>
      <c r="FD36" s="496"/>
      <c r="FE36" s="496"/>
      <c r="FF36" s="496"/>
      <c r="FG36" s="496"/>
      <c r="FH36" s="496"/>
      <c r="FI36" s="496"/>
      <c r="FJ36" s="496"/>
      <c r="FK36" s="496"/>
      <c r="FL36" s="496"/>
      <c r="FM36" s="496"/>
      <c r="FN36" s="496"/>
      <c r="FO36" s="496"/>
      <c r="FP36" s="496"/>
      <c r="FQ36" s="496"/>
      <c r="FR36" s="496"/>
      <c r="FS36" s="496"/>
      <c r="FT36" s="496"/>
      <c r="FU36" s="496"/>
      <c r="FV36" s="496"/>
      <c r="FW36" s="496"/>
      <c r="FX36" s="496"/>
      <c r="FY36" s="496"/>
      <c r="FZ36" s="496"/>
      <c r="GA36" s="496"/>
      <c r="GB36" s="496"/>
      <c r="GC36" s="496"/>
      <c r="GD36" s="496"/>
      <c r="GE36" s="496"/>
      <c r="GF36" s="496"/>
      <c r="GG36" s="496"/>
      <c r="GH36" s="496"/>
      <c r="GI36" s="496"/>
      <c r="GJ36" s="496"/>
      <c r="GK36" s="496"/>
      <c r="GL36" s="496"/>
      <c r="GM36" s="496"/>
      <c r="GN36" s="496"/>
      <c r="GO36" s="496"/>
      <c r="GP36" s="496"/>
      <c r="GQ36" s="496"/>
      <c r="GR36" s="496"/>
      <c r="GS36" s="496"/>
      <c r="GT36" s="496"/>
      <c r="GU36" s="496"/>
      <c r="GV36" s="496"/>
      <c r="GW36" s="496"/>
      <c r="GX36" s="496"/>
      <c r="GY36" s="496"/>
      <c r="GZ36" s="496"/>
      <c r="HA36" s="496"/>
      <c r="HB36" s="496"/>
      <c r="HC36" s="496"/>
      <c r="HD36" s="496"/>
    </row>
    <row r="37" spans="1:212" s="505" customFormat="1" ht="23.25" customHeight="1">
      <c r="A37" s="496"/>
      <c r="B37" s="497"/>
      <c r="C37" s="497"/>
      <c r="D37" s="497"/>
      <c r="E37" s="497"/>
      <c r="F37" s="497"/>
      <c r="G37" s="497"/>
      <c r="H37" s="497"/>
      <c r="I37" s="497"/>
      <c r="J37" s="497"/>
      <c r="K37" s="497"/>
      <c r="L37" s="497"/>
      <c r="M37" s="497"/>
      <c r="N37" s="497"/>
      <c r="O37" s="497"/>
      <c r="P37" s="497"/>
      <c r="Q37" s="497"/>
      <c r="R37" s="497"/>
      <c r="S37" s="497"/>
      <c r="T37" s="496"/>
      <c r="U37" s="496"/>
      <c r="V37" s="496"/>
      <c r="W37" s="496"/>
      <c r="X37" s="496"/>
      <c r="Y37" s="496"/>
      <c r="Z37" s="496"/>
      <c r="AA37" s="496"/>
      <c r="AB37" s="496"/>
      <c r="AC37" s="496"/>
      <c r="AD37" s="496"/>
      <c r="AE37" s="496"/>
      <c r="AF37" s="496"/>
      <c r="AG37" s="496"/>
      <c r="AH37" s="496"/>
      <c r="AI37" s="496"/>
      <c r="AJ37" s="496"/>
      <c r="AK37" s="496"/>
      <c r="AL37" s="496"/>
      <c r="AM37" s="496"/>
      <c r="AN37" s="496"/>
      <c r="AO37" s="496"/>
      <c r="AP37" s="496"/>
      <c r="AQ37" s="496"/>
      <c r="AR37" s="496"/>
      <c r="AS37" s="496"/>
      <c r="AT37" s="496"/>
      <c r="AU37" s="496"/>
      <c r="AV37" s="496"/>
      <c r="AW37" s="496"/>
      <c r="AX37" s="496"/>
      <c r="AY37" s="496"/>
      <c r="AZ37" s="496"/>
      <c r="BA37" s="496"/>
      <c r="BB37" s="496"/>
      <c r="BC37" s="496"/>
      <c r="BD37" s="496"/>
      <c r="BE37" s="496"/>
      <c r="BF37" s="496"/>
      <c r="BG37" s="496"/>
      <c r="BH37" s="496"/>
      <c r="BI37" s="496"/>
      <c r="BJ37" s="496"/>
      <c r="BK37" s="496"/>
      <c r="BL37" s="496"/>
      <c r="BM37" s="496"/>
      <c r="BN37" s="496"/>
      <c r="BO37" s="496"/>
      <c r="BP37" s="496"/>
      <c r="BQ37" s="496"/>
      <c r="BR37" s="496"/>
      <c r="BS37" s="496"/>
      <c r="BT37" s="496"/>
      <c r="BU37" s="496"/>
      <c r="BV37" s="496"/>
      <c r="BW37" s="496"/>
      <c r="BX37" s="496"/>
      <c r="BY37" s="496"/>
      <c r="BZ37" s="496"/>
      <c r="CA37" s="496"/>
      <c r="CB37" s="496"/>
      <c r="CC37" s="496"/>
      <c r="CD37" s="496"/>
      <c r="CE37" s="496"/>
      <c r="CF37" s="496"/>
      <c r="CG37" s="496"/>
      <c r="CH37" s="496"/>
      <c r="CI37" s="496"/>
      <c r="CJ37" s="496"/>
      <c r="CK37" s="496"/>
      <c r="CL37" s="496"/>
      <c r="CM37" s="496"/>
      <c r="CN37" s="496"/>
      <c r="CO37" s="496"/>
      <c r="CP37" s="496"/>
      <c r="CQ37" s="496"/>
      <c r="CR37" s="496"/>
      <c r="CS37" s="496"/>
      <c r="CT37" s="496"/>
      <c r="CU37" s="496"/>
      <c r="CV37" s="496"/>
      <c r="CW37" s="496"/>
      <c r="CX37" s="496"/>
      <c r="CY37" s="496"/>
      <c r="CZ37" s="496"/>
      <c r="DA37" s="496"/>
      <c r="DB37" s="496"/>
      <c r="DC37" s="496"/>
      <c r="DD37" s="496"/>
      <c r="DE37" s="496"/>
      <c r="DF37" s="496"/>
      <c r="DG37" s="496"/>
      <c r="DH37" s="496"/>
      <c r="DI37" s="496"/>
      <c r="DJ37" s="496"/>
      <c r="DK37" s="496"/>
      <c r="DL37" s="496"/>
      <c r="DM37" s="496"/>
      <c r="DN37" s="496"/>
      <c r="DO37" s="496"/>
      <c r="DP37" s="496"/>
      <c r="DQ37" s="496"/>
      <c r="DR37" s="496"/>
      <c r="DS37" s="496"/>
      <c r="DT37" s="496"/>
      <c r="DU37" s="496"/>
      <c r="DV37" s="496"/>
      <c r="DW37" s="496"/>
      <c r="DX37" s="496"/>
      <c r="DY37" s="496"/>
      <c r="DZ37" s="496"/>
      <c r="EA37" s="496"/>
      <c r="EB37" s="496"/>
      <c r="EC37" s="496"/>
      <c r="ED37" s="496"/>
      <c r="EE37" s="496"/>
      <c r="EF37" s="496"/>
      <c r="EG37" s="496"/>
      <c r="EH37" s="496"/>
      <c r="EI37" s="496"/>
      <c r="EJ37" s="496"/>
      <c r="EK37" s="496"/>
      <c r="EL37" s="496"/>
      <c r="EM37" s="496"/>
      <c r="EN37" s="496"/>
      <c r="EO37" s="496"/>
      <c r="EP37" s="496"/>
      <c r="EQ37" s="496"/>
      <c r="ER37" s="496"/>
      <c r="ES37" s="496"/>
      <c r="ET37" s="496"/>
      <c r="EU37" s="496"/>
      <c r="EV37" s="496"/>
      <c r="EW37" s="496"/>
      <c r="EX37" s="496"/>
      <c r="EY37" s="496"/>
      <c r="EZ37" s="496"/>
      <c r="FA37" s="496"/>
      <c r="FB37" s="496"/>
      <c r="FC37" s="496"/>
      <c r="FD37" s="496"/>
      <c r="FE37" s="496"/>
      <c r="FF37" s="496"/>
      <c r="FG37" s="496"/>
      <c r="FH37" s="496"/>
      <c r="FI37" s="496"/>
      <c r="FJ37" s="496"/>
      <c r="FK37" s="496"/>
      <c r="FL37" s="496"/>
      <c r="FM37" s="496"/>
      <c r="FN37" s="496"/>
      <c r="FO37" s="496"/>
      <c r="FP37" s="496"/>
      <c r="FQ37" s="496"/>
      <c r="FR37" s="496"/>
      <c r="FS37" s="496"/>
      <c r="FT37" s="496"/>
      <c r="FU37" s="496"/>
      <c r="FV37" s="496"/>
      <c r="FW37" s="496"/>
      <c r="FX37" s="496"/>
      <c r="FY37" s="496"/>
      <c r="FZ37" s="496"/>
      <c r="GA37" s="496"/>
      <c r="GB37" s="496"/>
      <c r="GC37" s="496"/>
      <c r="GD37" s="496"/>
      <c r="GE37" s="496"/>
      <c r="GF37" s="496"/>
      <c r="GG37" s="496"/>
      <c r="GH37" s="496"/>
      <c r="GI37" s="496"/>
      <c r="GJ37" s="496"/>
      <c r="GK37" s="496"/>
      <c r="GL37" s="496"/>
      <c r="GM37" s="496"/>
      <c r="GN37" s="496"/>
      <c r="GO37" s="496"/>
      <c r="GP37" s="496"/>
      <c r="GQ37" s="496"/>
      <c r="GR37" s="496"/>
      <c r="GS37" s="496"/>
      <c r="GT37" s="496"/>
      <c r="GU37" s="496"/>
      <c r="GV37" s="496"/>
      <c r="GW37" s="496"/>
      <c r="GX37" s="496"/>
      <c r="GY37" s="496"/>
      <c r="GZ37" s="496"/>
      <c r="HA37" s="496"/>
      <c r="HB37" s="496"/>
      <c r="HC37" s="496"/>
      <c r="HD37" s="496"/>
    </row>
    <row r="38" spans="1:212" s="505" customFormat="1" ht="14.25" customHeight="1">
      <c r="A38" s="496"/>
      <c r="B38" s="497"/>
      <c r="C38" s="624" t="s">
        <v>53</v>
      </c>
      <c r="D38" s="624"/>
      <c r="E38" s="624"/>
      <c r="F38" s="497"/>
      <c r="G38" s="625" t="s">
        <v>54</v>
      </c>
      <c r="H38" s="625"/>
      <c r="I38" s="625"/>
      <c r="J38" s="625"/>
      <c r="K38" s="625"/>
      <c r="L38" s="601"/>
      <c r="M38" s="625" t="s">
        <v>55</v>
      </c>
      <c r="N38" s="625"/>
      <c r="O38" s="625"/>
      <c r="P38" s="625"/>
      <c r="Q38" s="625"/>
      <c r="R38" s="625"/>
      <c r="T38" s="496"/>
      <c r="U38" s="496"/>
      <c r="V38" s="496"/>
      <c r="W38" s="496"/>
      <c r="X38" s="496"/>
      <c r="Y38" s="496"/>
      <c r="Z38" s="496"/>
      <c r="AA38" s="496"/>
      <c r="AB38" s="496"/>
      <c r="AC38" s="496"/>
      <c r="AD38" s="496"/>
      <c r="AE38" s="496"/>
      <c r="AF38" s="496"/>
      <c r="AG38" s="496"/>
      <c r="AH38" s="496"/>
      <c r="AI38" s="496"/>
      <c r="AJ38" s="496"/>
      <c r="AK38" s="496"/>
      <c r="AL38" s="496"/>
      <c r="AM38" s="496"/>
      <c r="AN38" s="496"/>
      <c r="AO38" s="496"/>
      <c r="AP38" s="496"/>
      <c r="AQ38" s="496"/>
      <c r="AR38" s="496"/>
      <c r="AS38" s="496"/>
      <c r="AT38" s="496"/>
      <c r="AU38" s="496"/>
      <c r="AV38" s="496"/>
      <c r="AW38" s="496"/>
      <c r="AX38" s="496"/>
      <c r="AY38" s="496"/>
      <c r="AZ38" s="496"/>
      <c r="BA38" s="496"/>
      <c r="BB38" s="496"/>
      <c r="BC38" s="496"/>
      <c r="BD38" s="496"/>
      <c r="BE38" s="496"/>
      <c r="BF38" s="496"/>
      <c r="BG38" s="496"/>
      <c r="BH38" s="496"/>
      <c r="BI38" s="496"/>
      <c r="BJ38" s="496"/>
      <c r="BK38" s="496"/>
      <c r="BL38" s="496"/>
      <c r="BM38" s="496"/>
      <c r="BN38" s="496"/>
      <c r="BO38" s="496"/>
      <c r="BP38" s="496"/>
      <c r="BQ38" s="496"/>
      <c r="BR38" s="496"/>
      <c r="BS38" s="496"/>
      <c r="BT38" s="496"/>
      <c r="BU38" s="496"/>
      <c r="BV38" s="496"/>
      <c r="BW38" s="496"/>
      <c r="BX38" s="496"/>
      <c r="BY38" s="496"/>
      <c r="BZ38" s="496"/>
      <c r="CA38" s="496"/>
      <c r="CB38" s="496"/>
      <c r="CC38" s="496"/>
      <c r="CD38" s="496"/>
      <c r="CE38" s="496"/>
      <c r="CF38" s="496"/>
      <c r="CG38" s="496"/>
      <c r="CH38" s="496"/>
      <c r="CI38" s="496"/>
      <c r="CJ38" s="496"/>
      <c r="CK38" s="496"/>
      <c r="CL38" s="496"/>
      <c r="CM38" s="496"/>
      <c r="CN38" s="496"/>
      <c r="CO38" s="496"/>
      <c r="CP38" s="496"/>
      <c r="CQ38" s="496"/>
      <c r="CR38" s="496"/>
      <c r="CS38" s="496"/>
      <c r="CT38" s="496"/>
      <c r="CU38" s="496"/>
      <c r="CV38" s="496"/>
      <c r="CW38" s="496"/>
      <c r="CX38" s="496"/>
      <c r="CY38" s="496"/>
      <c r="CZ38" s="496"/>
      <c r="DA38" s="496"/>
      <c r="DB38" s="496"/>
      <c r="DC38" s="496"/>
      <c r="DD38" s="496"/>
      <c r="DE38" s="496"/>
      <c r="DF38" s="496"/>
      <c r="DG38" s="496"/>
      <c r="DH38" s="496"/>
      <c r="DI38" s="496"/>
      <c r="DJ38" s="496"/>
      <c r="DK38" s="496"/>
      <c r="DL38" s="496"/>
      <c r="DM38" s="496"/>
      <c r="DN38" s="496"/>
      <c r="DO38" s="496"/>
      <c r="DP38" s="496"/>
      <c r="DQ38" s="496"/>
      <c r="DR38" s="496"/>
      <c r="DS38" s="496"/>
      <c r="DT38" s="496"/>
      <c r="DU38" s="496"/>
      <c r="DV38" s="496"/>
      <c r="DW38" s="496"/>
      <c r="DX38" s="496"/>
      <c r="DY38" s="496"/>
      <c r="DZ38" s="496"/>
      <c r="EA38" s="496"/>
      <c r="EB38" s="496"/>
      <c r="EC38" s="496"/>
      <c r="ED38" s="496"/>
      <c r="EE38" s="496"/>
      <c r="EF38" s="496"/>
      <c r="EG38" s="496"/>
      <c r="EH38" s="496"/>
      <c r="EI38" s="496"/>
      <c r="EJ38" s="496"/>
      <c r="EK38" s="496"/>
      <c r="EL38" s="496"/>
      <c r="EM38" s="496"/>
      <c r="EN38" s="496"/>
      <c r="EO38" s="496"/>
      <c r="EP38" s="496"/>
      <c r="EQ38" s="496"/>
      <c r="ER38" s="496"/>
      <c r="ES38" s="496"/>
      <c r="ET38" s="496"/>
      <c r="EU38" s="496"/>
      <c r="EV38" s="496"/>
      <c r="EW38" s="496"/>
      <c r="EX38" s="496"/>
      <c r="EY38" s="496"/>
      <c r="EZ38" s="496"/>
      <c r="FA38" s="496"/>
      <c r="FB38" s="496"/>
      <c r="FC38" s="496"/>
      <c r="FD38" s="496"/>
      <c r="FE38" s="496"/>
      <c r="FF38" s="496"/>
      <c r="FG38" s="496"/>
      <c r="FH38" s="496"/>
      <c r="FI38" s="496"/>
      <c r="FJ38" s="496"/>
      <c r="FK38" s="496"/>
      <c r="FL38" s="496"/>
      <c r="FM38" s="496"/>
      <c r="FN38" s="496"/>
      <c r="FO38" s="496"/>
      <c r="FP38" s="496"/>
      <c r="FQ38" s="496"/>
      <c r="FR38" s="496"/>
      <c r="FS38" s="496"/>
      <c r="FT38" s="496"/>
      <c r="FU38" s="496"/>
      <c r="FV38" s="496"/>
      <c r="FW38" s="496"/>
      <c r="FX38" s="496"/>
      <c r="FY38" s="496"/>
      <c r="FZ38" s="496"/>
      <c r="GA38" s="496"/>
      <c r="GB38" s="496"/>
      <c r="GC38" s="496"/>
      <c r="GD38" s="496"/>
      <c r="GE38" s="496"/>
      <c r="GF38" s="496"/>
      <c r="GG38" s="496"/>
      <c r="GH38" s="496"/>
      <c r="GI38" s="496"/>
      <c r="GJ38" s="496"/>
      <c r="GK38" s="496"/>
      <c r="GL38" s="496"/>
      <c r="GM38" s="496"/>
      <c r="GN38" s="496"/>
      <c r="GO38" s="496"/>
      <c r="GP38" s="496"/>
      <c r="GQ38" s="496"/>
      <c r="GR38" s="496"/>
      <c r="GS38" s="496"/>
      <c r="GT38" s="496"/>
      <c r="GU38" s="496"/>
      <c r="GV38" s="496"/>
      <c r="GW38" s="496"/>
      <c r="GX38" s="496"/>
      <c r="GY38" s="496"/>
      <c r="GZ38" s="496"/>
      <c r="HA38" s="496"/>
      <c r="HB38" s="496"/>
      <c r="HC38" s="496"/>
      <c r="HD38" s="496"/>
    </row>
    <row r="39" spans="1:212" s="505" customFormat="1" ht="16.5" customHeight="1">
      <c r="A39" s="496"/>
      <c r="B39" s="497"/>
      <c r="C39" s="574" t="s">
        <v>56</v>
      </c>
      <c r="D39" s="574" t="s">
        <v>57</v>
      </c>
      <c r="E39" s="574" t="s">
        <v>58</v>
      </c>
      <c r="F39" s="497"/>
      <c r="G39" s="526" t="s">
        <v>59</v>
      </c>
      <c r="H39" s="526" t="s">
        <v>60</v>
      </c>
      <c r="I39" s="526" t="s">
        <v>61</v>
      </c>
      <c r="J39" s="526" t="s">
        <v>62</v>
      </c>
      <c r="K39" s="526" t="s">
        <v>63</v>
      </c>
      <c r="L39" s="597"/>
      <c r="M39" s="525"/>
      <c r="N39" s="526" t="s">
        <v>59</v>
      </c>
      <c r="O39" s="526" t="s">
        <v>60</v>
      </c>
      <c r="P39" s="526" t="s">
        <v>61</v>
      </c>
      <c r="Q39" s="526" t="s">
        <v>62</v>
      </c>
      <c r="R39" s="526" t="s">
        <v>64</v>
      </c>
      <c r="S39" s="497"/>
      <c r="T39" s="496"/>
      <c r="U39" s="496"/>
      <c r="V39" s="496"/>
      <c r="W39" s="496"/>
      <c r="X39" s="496"/>
      <c r="Y39" s="496"/>
      <c r="Z39" s="496"/>
      <c r="AA39" s="496"/>
      <c r="AB39" s="496"/>
      <c r="AC39" s="496"/>
      <c r="AD39" s="496"/>
      <c r="AE39" s="496"/>
      <c r="AF39" s="496"/>
      <c r="AG39" s="496"/>
      <c r="AH39" s="496"/>
      <c r="AI39" s="496"/>
      <c r="AJ39" s="496"/>
      <c r="AK39" s="496"/>
      <c r="AL39" s="496"/>
      <c r="AM39" s="496"/>
      <c r="AN39" s="496"/>
      <c r="AO39" s="496"/>
      <c r="AP39" s="496"/>
      <c r="AQ39" s="496"/>
      <c r="AR39" s="496"/>
      <c r="AS39" s="496"/>
      <c r="AT39" s="496"/>
      <c r="AU39" s="496"/>
      <c r="AV39" s="496"/>
      <c r="AW39" s="496"/>
      <c r="AX39" s="496"/>
      <c r="AY39" s="496"/>
      <c r="AZ39" s="496"/>
      <c r="BA39" s="496"/>
      <c r="BB39" s="496"/>
      <c r="BC39" s="496"/>
      <c r="BD39" s="496"/>
      <c r="BE39" s="496"/>
      <c r="BF39" s="496"/>
      <c r="BG39" s="496"/>
      <c r="BH39" s="496"/>
      <c r="BI39" s="496"/>
      <c r="BJ39" s="496"/>
      <c r="BK39" s="496"/>
      <c r="BL39" s="496"/>
      <c r="BM39" s="496"/>
      <c r="BN39" s="496"/>
      <c r="BO39" s="496"/>
      <c r="BP39" s="496"/>
      <c r="BQ39" s="496"/>
      <c r="BR39" s="496"/>
      <c r="BS39" s="496"/>
      <c r="BT39" s="496"/>
      <c r="BU39" s="496"/>
      <c r="BV39" s="496"/>
      <c r="BW39" s="496"/>
      <c r="BX39" s="496"/>
      <c r="BY39" s="496"/>
      <c r="BZ39" s="496"/>
      <c r="CA39" s="496"/>
      <c r="CB39" s="496"/>
      <c r="CC39" s="496"/>
      <c r="CD39" s="496"/>
      <c r="CE39" s="496"/>
      <c r="CF39" s="496"/>
      <c r="CG39" s="496"/>
      <c r="CH39" s="496"/>
      <c r="CI39" s="496"/>
      <c r="CJ39" s="496"/>
      <c r="CK39" s="496"/>
      <c r="CL39" s="496"/>
      <c r="CM39" s="496"/>
      <c r="CN39" s="496"/>
      <c r="CO39" s="496"/>
      <c r="CP39" s="496"/>
      <c r="CQ39" s="496"/>
      <c r="CR39" s="496"/>
      <c r="CS39" s="496"/>
      <c r="CT39" s="496"/>
      <c r="CU39" s="496"/>
      <c r="CV39" s="496"/>
      <c r="CW39" s="496"/>
      <c r="CX39" s="496"/>
      <c r="CY39" s="496"/>
      <c r="CZ39" s="496"/>
      <c r="DA39" s="496"/>
      <c r="DB39" s="496"/>
      <c r="DC39" s="496"/>
      <c r="DD39" s="496"/>
      <c r="DE39" s="496"/>
      <c r="DF39" s="496"/>
      <c r="DG39" s="496"/>
      <c r="DH39" s="496"/>
      <c r="DI39" s="496"/>
      <c r="DJ39" s="496"/>
      <c r="DK39" s="496"/>
      <c r="DL39" s="496"/>
      <c r="DM39" s="496"/>
      <c r="DN39" s="496"/>
      <c r="DO39" s="496"/>
      <c r="DP39" s="496"/>
      <c r="DQ39" s="496"/>
      <c r="DR39" s="496"/>
      <c r="DS39" s="496"/>
      <c r="DT39" s="496"/>
      <c r="DU39" s="496"/>
      <c r="DV39" s="496"/>
      <c r="DW39" s="496"/>
      <c r="DX39" s="496"/>
      <c r="DY39" s="496"/>
      <c r="DZ39" s="496"/>
      <c r="EA39" s="496"/>
      <c r="EB39" s="496"/>
      <c r="EC39" s="496"/>
      <c r="ED39" s="496"/>
      <c r="EE39" s="496"/>
      <c r="EF39" s="496"/>
      <c r="EG39" s="496"/>
      <c r="EH39" s="496"/>
      <c r="EI39" s="496"/>
      <c r="EJ39" s="496"/>
      <c r="EK39" s="496"/>
      <c r="EL39" s="496"/>
      <c r="EM39" s="496"/>
      <c r="EN39" s="496"/>
      <c r="EO39" s="496"/>
      <c r="EP39" s="496"/>
      <c r="EQ39" s="496"/>
      <c r="ER39" s="496"/>
      <c r="ES39" s="496"/>
      <c r="ET39" s="496"/>
      <c r="EU39" s="496"/>
      <c r="EV39" s="496"/>
      <c r="EW39" s="496"/>
      <c r="EX39" s="496"/>
      <c r="EY39" s="496"/>
      <c r="EZ39" s="496"/>
      <c r="FA39" s="496"/>
      <c r="FB39" s="496"/>
      <c r="FC39" s="496"/>
      <c r="FD39" s="496"/>
      <c r="FE39" s="496"/>
      <c r="FF39" s="496"/>
      <c r="FG39" s="496"/>
      <c r="FH39" s="496"/>
      <c r="FI39" s="496"/>
      <c r="FJ39" s="496"/>
      <c r="FK39" s="496"/>
      <c r="FL39" s="496"/>
      <c r="FM39" s="496"/>
      <c r="FN39" s="496"/>
      <c r="FO39" s="496"/>
      <c r="FP39" s="496"/>
      <c r="FQ39" s="496"/>
      <c r="FR39" s="496"/>
      <c r="FS39" s="496"/>
      <c r="FT39" s="496"/>
      <c r="FU39" s="496"/>
      <c r="FV39" s="496"/>
      <c r="FW39" s="496"/>
      <c r="FX39" s="496"/>
      <c r="FY39" s="496"/>
      <c r="FZ39" s="496"/>
      <c r="GA39" s="496"/>
      <c r="GB39" s="496"/>
      <c r="GC39" s="496"/>
      <c r="GD39" s="496"/>
      <c r="GE39" s="496"/>
      <c r="GF39" s="496"/>
      <c r="GG39" s="496"/>
      <c r="GH39" s="496"/>
      <c r="GI39" s="496"/>
      <c r="GJ39" s="496"/>
      <c r="GK39" s="496"/>
      <c r="GL39" s="496"/>
      <c r="GM39" s="496"/>
      <c r="GN39" s="496"/>
      <c r="GO39" s="496"/>
      <c r="GP39" s="496"/>
      <c r="GQ39" s="496"/>
      <c r="GR39" s="496"/>
      <c r="GS39" s="496"/>
      <c r="GT39" s="496"/>
      <c r="GU39" s="496"/>
      <c r="GV39" s="496"/>
      <c r="GW39" s="496"/>
      <c r="GX39" s="496"/>
      <c r="GY39" s="496"/>
      <c r="GZ39" s="496"/>
      <c r="HA39" s="496"/>
      <c r="HB39" s="496"/>
      <c r="HC39" s="496"/>
      <c r="HD39" s="496"/>
    </row>
    <row r="40" spans="1:212" s="505" customFormat="1" ht="18.75" customHeight="1">
      <c r="A40" s="496"/>
      <c r="B40" s="497"/>
      <c r="C40" s="575">
        <v>3.6441500000000002E-2</v>
      </c>
      <c r="D40" s="575">
        <v>3.6686799999999999E-2</v>
      </c>
      <c r="E40" s="575">
        <v>3.7991299999999999E-2</v>
      </c>
      <c r="F40" s="497"/>
      <c r="G40" s="528">
        <v>7.4999999999999997E-2</v>
      </c>
      <c r="H40" s="528">
        <v>7.4999999999999997E-2</v>
      </c>
      <c r="I40" s="528">
        <v>7.8E-2</v>
      </c>
      <c r="J40" s="528">
        <v>7.9000000000000001E-2</v>
      </c>
      <c r="K40" s="528">
        <v>0.08</v>
      </c>
      <c r="L40" s="599"/>
      <c r="M40" s="527" t="s">
        <v>65</v>
      </c>
      <c r="N40" s="528">
        <v>0.04</v>
      </c>
      <c r="O40" s="528">
        <v>4.4999999999999998E-2</v>
      </c>
      <c r="P40" s="528">
        <v>0.05</v>
      </c>
      <c r="Q40" s="528">
        <v>0.06</v>
      </c>
      <c r="R40" s="528">
        <v>6.5000000000000002E-2</v>
      </c>
      <c r="S40" s="497"/>
      <c r="T40" s="496"/>
      <c r="U40" s="496"/>
      <c r="V40" s="496"/>
      <c r="W40" s="496"/>
      <c r="X40" s="496"/>
      <c r="Y40" s="496"/>
      <c r="Z40" s="496"/>
      <c r="AA40" s="496"/>
      <c r="AB40" s="496"/>
      <c r="AC40" s="496"/>
      <c r="AD40" s="496"/>
      <c r="AE40" s="496"/>
      <c r="AF40" s="496"/>
      <c r="AG40" s="496"/>
      <c r="AH40" s="496"/>
      <c r="AI40" s="496"/>
      <c r="AJ40" s="496"/>
      <c r="AK40" s="496"/>
      <c r="AL40" s="496"/>
      <c r="AM40" s="496"/>
      <c r="AN40" s="496"/>
      <c r="AO40" s="496"/>
      <c r="AP40" s="496"/>
      <c r="AQ40" s="496"/>
      <c r="AR40" s="496"/>
      <c r="AS40" s="496"/>
      <c r="AT40" s="496"/>
      <c r="AU40" s="496"/>
      <c r="AV40" s="496"/>
      <c r="AW40" s="496"/>
      <c r="AX40" s="496"/>
      <c r="AY40" s="496"/>
      <c r="AZ40" s="496"/>
      <c r="BA40" s="496"/>
      <c r="BB40" s="496"/>
      <c r="BC40" s="496"/>
      <c r="BD40" s="496"/>
      <c r="BE40" s="496"/>
      <c r="BF40" s="496"/>
      <c r="BG40" s="496"/>
      <c r="BH40" s="496"/>
      <c r="BI40" s="496"/>
      <c r="BJ40" s="496"/>
      <c r="BK40" s="496"/>
      <c r="BL40" s="496"/>
      <c r="BM40" s="496"/>
      <c r="BN40" s="496"/>
      <c r="BO40" s="496"/>
      <c r="BP40" s="496"/>
      <c r="BQ40" s="496"/>
      <c r="BR40" s="496"/>
      <c r="BS40" s="496"/>
      <c r="BT40" s="496"/>
      <c r="BU40" s="496"/>
      <c r="BV40" s="496"/>
      <c r="BW40" s="496"/>
      <c r="BX40" s="496"/>
      <c r="BY40" s="496"/>
      <c r="BZ40" s="496"/>
      <c r="CA40" s="496"/>
      <c r="CB40" s="496"/>
      <c r="CC40" s="496"/>
      <c r="CD40" s="496"/>
      <c r="CE40" s="496"/>
      <c r="CF40" s="496"/>
      <c r="CG40" s="496"/>
      <c r="CH40" s="496"/>
      <c r="CI40" s="496"/>
      <c r="CJ40" s="496"/>
      <c r="CK40" s="496"/>
      <c r="CL40" s="496"/>
      <c r="CM40" s="496"/>
      <c r="CN40" s="496"/>
      <c r="CO40" s="496"/>
      <c r="CP40" s="496"/>
      <c r="CQ40" s="496"/>
      <c r="CR40" s="496"/>
      <c r="CS40" s="496"/>
      <c r="CT40" s="496"/>
      <c r="CU40" s="496"/>
      <c r="CV40" s="496"/>
      <c r="CW40" s="496"/>
      <c r="CX40" s="496"/>
      <c r="CY40" s="496"/>
      <c r="CZ40" s="496"/>
      <c r="DA40" s="496"/>
      <c r="DB40" s="496"/>
      <c r="DC40" s="496"/>
      <c r="DD40" s="496"/>
      <c r="DE40" s="496"/>
      <c r="DF40" s="496"/>
      <c r="DG40" s="496"/>
      <c r="DH40" s="496"/>
      <c r="DI40" s="496"/>
      <c r="DJ40" s="496"/>
      <c r="DK40" s="496"/>
      <c r="DL40" s="496"/>
      <c r="DM40" s="496"/>
      <c r="DN40" s="496"/>
      <c r="DO40" s="496"/>
      <c r="DP40" s="496"/>
      <c r="DQ40" s="496"/>
      <c r="DR40" s="496"/>
      <c r="DS40" s="496"/>
      <c r="DT40" s="496"/>
      <c r="DU40" s="496"/>
      <c r="DV40" s="496"/>
      <c r="DW40" s="496"/>
      <c r="DX40" s="496"/>
      <c r="DY40" s="496"/>
      <c r="DZ40" s="496"/>
      <c r="EA40" s="496"/>
      <c r="EB40" s="496"/>
      <c r="EC40" s="496"/>
      <c r="ED40" s="496"/>
      <c r="EE40" s="496"/>
      <c r="EF40" s="496"/>
      <c r="EG40" s="496"/>
      <c r="EH40" s="496"/>
      <c r="EI40" s="496"/>
      <c r="EJ40" s="496"/>
      <c r="EK40" s="496"/>
      <c r="EL40" s="496"/>
      <c r="EM40" s="496"/>
      <c r="EN40" s="496"/>
      <c r="EO40" s="496"/>
      <c r="EP40" s="496"/>
      <c r="EQ40" s="496"/>
      <c r="ER40" s="496"/>
      <c r="ES40" s="496"/>
      <c r="ET40" s="496"/>
      <c r="EU40" s="496"/>
      <c r="EV40" s="496"/>
      <c r="EW40" s="496"/>
      <c r="EX40" s="496"/>
      <c r="EY40" s="496"/>
      <c r="EZ40" s="496"/>
      <c r="FA40" s="496"/>
      <c r="FB40" s="496"/>
      <c r="FC40" s="496"/>
      <c r="FD40" s="496"/>
      <c r="FE40" s="496"/>
      <c r="FF40" s="496"/>
      <c r="FG40" s="496"/>
      <c r="FH40" s="496"/>
      <c r="FI40" s="496"/>
      <c r="FJ40" s="496"/>
      <c r="FK40" s="496"/>
      <c r="FL40" s="496"/>
      <c r="FM40" s="496"/>
      <c r="FN40" s="496"/>
      <c r="FO40" s="496"/>
      <c r="FP40" s="496"/>
      <c r="FQ40" s="496"/>
      <c r="FR40" s="496"/>
      <c r="FS40" s="496"/>
      <c r="FT40" s="496"/>
      <c r="FU40" s="496"/>
      <c r="FV40" s="496"/>
      <c r="FW40" s="496"/>
      <c r="FX40" s="496"/>
      <c r="FY40" s="496"/>
      <c r="FZ40" s="496"/>
      <c r="GA40" s="496"/>
      <c r="GB40" s="496"/>
      <c r="GC40" s="496"/>
      <c r="GD40" s="496"/>
      <c r="GE40" s="496"/>
      <c r="GF40" s="496"/>
      <c r="GG40" s="496"/>
      <c r="GH40" s="496"/>
      <c r="GI40" s="496"/>
      <c r="GJ40" s="496"/>
      <c r="GK40" s="496"/>
      <c r="GL40" s="496"/>
      <c r="GM40" s="496"/>
      <c r="GN40" s="496"/>
      <c r="GO40" s="496"/>
      <c r="GP40" s="496"/>
      <c r="GQ40" s="496"/>
      <c r="GR40" s="496"/>
      <c r="GS40" s="496"/>
      <c r="GT40" s="496"/>
      <c r="GU40" s="496"/>
      <c r="GV40" s="496"/>
      <c r="GW40" s="496"/>
      <c r="GX40" s="496"/>
      <c r="GY40" s="496"/>
      <c r="GZ40" s="496"/>
      <c r="HA40" s="496"/>
      <c r="HB40" s="496"/>
      <c r="HC40" s="496"/>
      <c r="HD40" s="496"/>
    </row>
    <row r="41" spans="1:212" s="505" customFormat="1">
      <c r="A41" s="496"/>
      <c r="B41" s="497"/>
      <c r="C41" s="497"/>
      <c r="D41" s="497"/>
      <c r="E41" s="497"/>
      <c r="F41" s="497"/>
      <c r="G41" s="598"/>
      <c r="H41" s="599"/>
      <c r="I41" s="599"/>
      <c r="J41" s="599"/>
      <c r="K41" s="599"/>
      <c r="L41" s="599"/>
      <c r="M41" s="527" t="s">
        <v>66</v>
      </c>
      <c r="N41" s="528">
        <v>4.4999999999999998E-2</v>
      </c>
      <c r="O41" s="528">
        <v>0.05</v>
      </c>
      <c r="P41" s="528">
        <v>5.5E-2</v>
      </c>
      <c r="Q41" s="528">
        <v>6.25E-2</v>
      </c>
      <c r="R41" s="528">
        <v>7.4999999999999997E-2</v>
      </c>
      <c r="S41" s="497"/>
      <c r="T41" s="496"/>
      <c r="U41" s="496"/>
      <c r="V41" s="496"/>
      <c r="W41" s="496"/>
      <c r="X41" s="496"/>
      <c r="Y41" s="496"/>
      <c r="Z41" s="496"/>
      <c r="AA41" s="496"/>
      <c r="AB41" s="496"/>
      <c r="AC41" s="496"/>
      <c r="AD41" s="496"/>
      <c r="AE41" s="496"/>
      <c r="AF41" s="496"/>
      <c r="AG41" s="496"/>
      <c r="AH41" s="496"/>
      <c r="AI41" s="496"/>
      <c r="AJ41" s="496"/>
      <c r="AK41" s="496"/>
      <c r="AL41" s="496"/>
      <c r="AM41" s="496"/>
      <c r="AN41" s="496"/>
      <c r="AO41" s="496"/>
      <c r="AP41" s="496"/>
      <c r="AQ41" s="496"/>
      <c r="AR41" s="496"/>
      <c r="AS41" s="496"/>
      <c r="AT41" s="496"/>
      <c r="AU41" s="496"/>
      <c r="AV41" s="496"/>
      <c r="AW41" s="496"/>
      <c r="AX41" s="496"/>
      <c r="AY41" s="496"/>
      <c r="AZ41" s="496"/>
      <c r="BA41" s="496"/>
      <c r="BB41" s="496"/>
      <c r="BC41" s="496"/>
      <c r="BD41" s="496"/>
      <c r="BE41" s="496"/>
      <c r="BF41" s="496"/>
      <c r="BG41" s="496"/>
      <c r="BH41" s="496"/>
      <c r="BI41" s="496"/>
      <c r="BJ41" s="496"/>
      <c r="BK41" s="496"/>
      <c r="BL41" s="496"/>
      <c r="BM41" s="496"/>
      <c r="BN41" s="496"/>
      <c r="BO41" s="496"/>
      <c r="BP41" s="496"/>
      <c r="BQ41" s="496"/>
      <c r="BR41" s="496"/>
      <c r="BS41" s="496"/>
      <c r="BT41" s="496"/>
      <c r="BU41" s="496"/>
      <c r="BV41" s="496"/>
      <c r="BW41" s="496"/>
      <c r="BX41" s="496"/>
      <c r="BY41" s="496"/>
      <c r="BZ41" s="496"/>
      <c r="CA41" s="496"/>
      <c r="CB41" s="496"/>
      <c r="CC41" s="496"/>
      <c r="CD41" s="496"/>
      <c r="CE41" s="496"/>
      <c r="CF41" s="496"/>
      <c r="CG41" s="496"/>
      <c r="CH41" s="496"/>
      <c r="CI41" s="496"/>
      <c r="CJ41" s="496"/>
      <c r="CK41" s="496"/>
      <c r="CL41" s="496"/>
      <c r="CM41" s="496"/>
      <c r="CN41" s="496"/>
      <c r="CO41" s="496"/>
      <c r="CP41" s="496"/>
      <c r="CQ41" s="496"/>
      <c r="CR41" s="496"/>
      <c r="CS41" s="496"/>
      <c r="CT41" s="496"/>
      <c r="CU41" s="496"/>
      <c r="CV41" s="496"/>
      <c r="CW41" s="496"/>
      <c r="CX41" s="496"/>
      <c r="CY41" s="496"/>
      <c r="CZ41" s="496"/>
      <c r="DA41" s="496"/>
      <c r="DB41" s="496"/>
      <c r="DC41" s="496"/>
      <c r="DD41" s="496"/>
      <c r="DE41" s="496"/>
      <c r="DF41" s="496"/>
      <c r="DG41" s="496"/>
      <c r="DH41" s="496"/>
      <c r="DI41" s="496"/>
      <c r="DJ41" s="496"/>
      <c r="DK41" s="496"/>
      <c r="DL41" s="496"/>
      <c r="DM41" s="496"/>
      <c r="DN41" s="496"/>
      <c r="DO41" s="496"/>
      <c r="DP41" s="496"/>
      <c r="DQ41" s="496"/>
      <c r="DR41" s="496"/>
      <c r="DS41" s="496"/>
      <c r="DT41" s="496"/>
      <c r="DU41" s="496"/>
      <c r="DV41" s="496"/>
      <c r="DW41" s="496"/>
      <c r="DX41" s="496"/>
      <c r="DY41" s="496"/>
      <c r="DZ41" s="496"/>
      <c r="EA41" s="496"/>
      <c r="EB41" s="496"/>
      <c r="EC41" s="496"/>
      <c r="ED41" s="496"/>
      <c r="EE41" s="496"/>
      <c r="EF41" s="496"/>
      <c r="EG41" s="496"/>
      <c r="EH41" s="496"/>
      <c r="EI41" s="496"/>
      <c r="EJ41" s="496"/>
      <c r="EK41" s="496"/>
      <c r="EL41" s="496"/>
      <c r="EM41" s="496"/>
      <c r="EN41" s="496"/>
      <c r="EO41" s="496"/>
      <c r="EP41" s="496"/>
      <c r="EQ41" s="496"/>
      <c r="ER41" s="496"/>
      <c r="ES41" s="496"/>
      <c r="ET41" s="496"/>
      <c r="EU41" s="496"/>
      <c r="EV41" s="496"/>
      <c r="EW41" s="496"/>
      <c r="EX41" s="496"/>
      <c r="EY41" s="496"/>
      <c r="EZ41" s="496"/>
      <c r="FA41" s="496"/>
      <c r="FB41" s="496"/>
      <c r="FC41" s="496"/>
      <c r="FD41" s="496"/>
      <c r="FE41" s="496"/>
      <c r="FF41" s="496"/>
      <c r="FG41" s="496"/>
      <c r="FH41" s="496"/>
      <c r="FI41" s="496"/>
      <c r="FJ41" s="496"/>
      <c r="FK41" s="496"/>
      <c r="FL41" s="496"/>
      <c r="FM41" s="496"/>
      <c r="FN41" s="496"/>
      <c r="FO41" s="496"/>
      <c r="FP41" s="496"/>
      <c r="FQ41" s="496"/>
      <c r="FR41" s="496"/>
      <c r="FS41" s="496"/>
      <c r="FT41" s="496"/>
      <c r="FU41" s="496"/>
      <c r="FV41" s="496"/>
      <c r="FW41" s="496"/>
      <c r="FX41" s="496"/>
      <c r="FY41" s="496"/>
      <c r="FZ41" s="496"/>
      <c r="GA41" s="496"/>
      <c r="GB41" s="496"/>
      <c r="GC41" s="496"/>
      <c r="GD41" s="496"/>
      <c r="GE41" s="496"/>
      <c r="GF41" s="496"/>
      <c r="GG41" s="496"/>
      <c r="GH41" s="496"/>
      <c r="GI41" s="496"/>
      <c r="GJ41" s="496"/>
      <c r="GK41" s="496"/>
      <c r="GL41" s="496"/>
      <c r="GM41" s="496"/>
      <c r="GN41" s="496"/>
      <c r="GO41" s="496"/>
      <c r="GP41" s="496"/>
      <c r="GQ41" s="496"/>
      <c r="GR41" s="496"/>
      <c r="GS41" s="496"/>
      <c r="GT41" s="496"/>
      <c r="GU41" s="496"/>
      <c r="GV41" s="496"/>
      <c r="GW41" s="496"/>
      <c r="GX41" s="496"/>
      <c r="GY41" s="496"/>
      <c r="GZ41" s="496"/>
      <c r="HA41" s="496"/>
      <c r="HB41" s="496"/>
      <c r="HC41" s="496"/>
      <c r="HD41" s="496"/>
    </row>
    <row r="42" spans="1:212" s="505" customFormat="1">
      <c r="A42" s="496"/>
      <c r="B42" s="497"/>
      <c r="C42" s="497"/>
      <c r="D42" s="497"/>
      <c r="E42" s="497"/>
      <c r="F42" s="497"/>
      <c r="G42" s="599"/>
      <c r="H42" s="599"/>
      <c r="I42" s="599"/>
      <c r="J42" s="599"/>
      <c r="K42" s="599"/>
      <c r="L42" s="599"/>
      <c r="M42" s="528" t="s">
        <v>67</v>
      </c>
      <c r="N42" s="528">
        <v>4.7500000000000001E-2</v>
      </c>
      <c r="O42" s="528">
        <v>5.5E-2</v>
      </c>
      <c r="P42" s="528">
        <v>6.25E-2</v>
      </c>
      <c r="Q42" s="528">
        <v>7.4999999999999997E-2</v>
      </c>
      <c r="R42" s="528">
        <v>8.5000000000000006E-2</v>
      </c>
      <c r="S42" s="497"/>
      <c r="T42" s="496"/>
      <c r="U42" s="496"/>
      <c r="V42" s="496"/>
      <c r="W42" s="496"/>
      <c r="X42" s="496"/>
      <c r="Y42" s="496"/>
      <c r="Z42" s="496"/>
      <c r="AA42" s="496"/>
      <c r="AB42" s="496"/>
      <c r="AC42" s="496"/>
      <c r="AD42" s="496"/>
      <c r="AE42" s="496"/>
      <c r="AF42" s="496"/>
      <c r="AG42" s="496"/>
      <c r="AH42" s="496"/>
      <c r="AI42" s="496"/>
      <c r="AJ42" s="496"/>
      <c r="AK42" s="496"/>
      <c r="AL42" s="496"/>
      <c r="AM42" s="496"/>
      <c r="AN42" s="496"/>
      <c r="AO42" s="496"/>
      <c r="AP42" s="496"/>
      <c r="AQ42" s="496"/>
      <c r="AR42" s="496"/>
      <c r="AS42" s="496"/>
      <c r="AT42" s="496"/>
      <c r="AU42" s="496"/>
      <c r="AV42" s="496"/>
      <c r="AW42" s="496"/>
      <c r="AX42" s="496"/>
      <c r="AY42" s="496"/>
      <c r="AZ42" s="496"/>
      <c r="BA42" s="496"/>
      <c r="BB42" s="496"/>
      <c r="BC42" s="496"/>
      <c r="BD42" s="496"/>
      <c r="BE42" s="496"/>
      <c r="BF42" s="496"/>
      <c r="BG42" s="496"/>
      <c r="BH42" s="496"/>
      <c r="BI42" s="496"/>
      <c r="BJ42" s="496"/>
      <c r="BK42" s="496"/>
      <c r="BL42" s="496"/>
      <c r="BM42" s="496"/>
      <c r="BN42" s="496"/>
      <c r="BO42" s="496"/>
      <c r="BP42" s="496"/>
      <c r="BQ42" s="496"/>
      <c r="BR42" s="496"/>
      <c r="BS42" s="496"/>
      <c r="BT42" s="496"/>
      <c r="BU42" s="496"/>
      <c r="BV42" s="496"/>
      <c r="BW42" s="496"/>
      <c r="BX42" s="496"/>
      <c r="BY42" s="496"/>
      <c r="BZ42" s="496"/>
      <c r="CA42" s="496"/>
      <c r="CB42" s="496"/>
      <c r="CC42" s="496"/>
      <c r="CD42" s="496"/>
      <c r="CE42" s="496"/>
      <c r="CF42" s="496"/>
      <c r="CG42" s="496"/>
      <c r="CH42" s="496"/>
      <c r="CI42" s="496"/>
      <c r="CJ42" s="496"/>
      <c r="CK42" s="496"/>
      <c r="CL42" s="496"/>
      <c r="CM42" s="496"/>
      <c r="CN42" s="496"/>
      <c r="CO42" s="496"/>
      <c r="CP42" s="496"/>
      <c r="CQ42" s="496"/>
      <c r="CR42" s="496"/>
      <c r="CS42" s="496"/>
      <c r="CT42" s="496"/>
      <c r="CU42" s="496"/>
      <c r="CV42" s="496"/>
      <c r="CW42" s="496"/>
      <c r="CX42" s="496"/>
      <c r="CY42" s="496"/>
      <c r="CZ42" s="496"/>
      <c r="DA42" s="496"/>
      <c r="DB42" s="496"/>
      <c r="DC42" s="496"/>
      <c r="DD42" s="496"/>
      <c r="DE42" s="496"/>
      <c r="DF42" s="496"/>
      <c r="DG42" s="496"/>
      <c r="DH42" s="496"/>
      <c r="DI42" s="496"/>
      <c r="DJ42" s="496"/>
      <c r="DK42" s="496"/>
      <c r="DL42" s="496"/>
      <c r="DM42" s="496"/>
      <c r="DN42" s="496"/>
      <c r="DO42" s="496"/>
      <c r="DP42" s="496"/>
      <c r="DQ42" s="496"/>
      <c r="DR42" s="496"/>
      <c r="DS42" s="496"/>
      <c r="DT42" s="496"/>
      <c r="DU42" s="496"/>
      <c r="DV42" s="496"/>
      <c r="DW42" s="496"/>
      <c r="DX42" s="496"/>
      <c r="DY42" s="496"/>
      <c r="DZ42" s="496"/>
      <c r="EA42" s="496"/>
      <c r="EB42" s="496"/>
      <c r="EC42" s="496"/>
      <c r="ED42" s="496"/>
      <c r="EE42" s="496"/>
      <c r="EF42" s="496"/>
      <c r="EG42" s="496"/>
      <c r="EH42" s="496"/>
      <c r="EI42" s="496"/>
      <c r="EJ42" s="496"/>
      <c r="EK42" s="496"/>
      <c r="EL42" s="496"/>
      <c r="EM42" s="496"/>
      <c r="EN42" s="496"/>
      <c r="EO42" s="496"/>
      <c r="EP42" s="496"/>
      <c r="EQ42" s="496"/>
      <c r="ER42" s="496"/>
      <c r="ES42" s="496"/>
      <c r="ET42" s="496"/>
      <c r="EU42" s="496"/>
      <c r="EV42" s="496"/>
      <c r="EW42" s="496"/>
      <c r="EX42" s="496"/>
      <c r="EY42" s="496"/>
      <c r="EZ42" s="496"/>
      <c r="FA42" s="496"/>
      <c r="FB42" s="496"/>
      <c r="FC42" s="496"/>
      <c r="FD42" s="496"/>
      <c r="FE42" s="496"/>
      <c r="FF42" s="496"/>
      <c r="FG42" s="496"/>
      <c r="FH42" s="496"/>
      <c r="FI42" s="496"/>
      <c r="FJ42" s="496"/>
      <c r="FK42" s="496"/>
      <c r="FL42" s="496"/>
      <c r="FM42" s="496"/>
      <c r="FN42" s="496"/>
      <c r="FO42" s="496"/>
      <c r="FP42" s="496"/>
      <c r="FQ42" s="496"/>
      <c r="FR42" s="496"/>
      <c r="FS42" s="496"/>
      <c r="FT42" s="496"/>
      <c r="FU42" s="496"/>
      <c r="FV42" s="496"/>
      <c r="FW42" s="496"/>
      <c r="FX42" s="496"/>
      <c r="FY42" s="496"/>
      <c r="FZ42" s="496"/>
      <c r="GA42" s="496"/>
      <c r="GB42" s="496"/>
      <c r="GC42" s="496"/>
      <c r="GD42" s="496"/>
      <c r="GE42" s="496"/>
      <c r="GF42" s="496"/>
      <c r="GG42" s="496"/>
      <c r="GH42" s="496"/>
      <c r="GI42" s="496"/>
      <c r="GJ42" s="496"/>
      <c r="GK42" s="496"/>
      <c r="GL42" s="496"/>
      <c r="GM42" s="496"/>
      <c r="GN42" s="496"/>
      <c r="GO42" s="496"/>
      <c r="GP42" s="496"/>
      <c r="GQ42" s="496"/>
      <c r="GR42" s="496"/>
      <c r="GS42" s="496"/>
      <c r="GT42" s="496"/>
      <c r="GU42" s="496"/>
      <c r="GV42" s="496"/>
      <c r="GW42" s="496"/>
      <c r="GX42" s="496"/>
      <c r="GY42" s="496"/>
      <c r="GZ42" s="496"/>
      <c r="HA42" s="496"/>
      <c r="HB42" s="496"/>
      <c r="HC42" s="496"/>
      <c r="HD42" s="496"/>
    </row>
    <row r="43" spans="1:212" s="505" customFormat="1" ht="12.75" customHeight="1">
      <c r="A43" s="496"/>
      <c r="B43" s="497"/>
      <c r="C43" s="497"/>
      <c r="D43" s="497"/>
      <c r="E43" s="497"/>
      <c r="F43" s="497"/>
      <c r="G43" s="497"/>
      <c r="H43" s="497"/>
      <c r="I43" s="497"/>
      <c r="J43" s="497"/>
      <c r="K43" s="497"/>
      <c r="L43" s="497"/>
      <c r="M43" s="497"/>
      <c r="N43" s="497"/>
      <c r="O43" s="497"/>
      <c r="P43" s="497"/>
      <c r="Q43" s="497"/>
      <c r="R43" s="497"/>
      <c r="S43" s="497"/>
      <c r="T43" s="496"/>
      <c r="U43" s="496"/>
      <c r="V43" s="496"/>
      <c r="W43" s="496"/>
      <c r="X43" s="496"/>
      <c r="Y43" s="496"/>
      <c r="Z43" s="496"/>
      <c r="AA43" s="496"/>
      <c r="AB43" s="496"/>
      <c r="AC43" s="496"/>
      <c r="AD43" s="496"/>
      <c r="AE43" s="496"/>
      <c r="AF43" s="496"/>
      <c r="AG43" s="496"/>
      <c r="AH43" s="496"/>
      <c r="AI43" s="496"/>
      <c r="AJ43" s="496"/>
      <c r="AK43" s="496"/>
      <c r="AL43" s="496"/>
      <c r="AM43" s="496"/>
      <c r="AN43" s="496"/>
      <c r="AO43" s="496"/>
      <c r="AP43" s="496"/>
      <c r="AQ43" s="496"/>
      <c r="AR43" s="496"/>
      <c r="AS43" s="496"/>
      <c r="AT43" s="496"/>
      <c r="AU43" s="496"/>
      <c r="AV43" s="496"/>
      <c r="AW43" s="496"/>
      <c r="AX43" s="496"/>
      <c r="AY43" s="496"/>
      <c r="AZ43" s="496"/>
      <c r="BA43" s="496"/>
      <c r="BB43" s="496"/>
      <c r="BC43" s="496"/>
      <c r="BD43" s="496"/>
      <c r="BE43" s="496"/>
      <c r="BF43" s="496"/>
      <c r="BG43" s="496"/>
      <c r="BH43" s="496"/>
      <c r="BI43" s="496"/>
      <c r="BJ43" s="496"/>
      <c r="BK43" s="496"/>
      <c r="BL43" s="496"/>
      <c r="BM43" s="496"/>
      <c r="BN43" s="496"/>
      <c r="BO43" s="496"/>
      <c r="BP43" s="496"/>
      <c r="BQ43" s="496"/>
      <c r="BR43" s="496"/>
      <c r="BS43" s="496"/>
      <c r="BT43" s="496"/>
      <c r="BU43" s="496"/>
      <c r="BV43" s="496"/>
      <c r="BW43" s="496"/>
      <c r="BX43" s="496"/>
      <c r="BY43" s="496"/>
      <c r="BZ43" s="496"/>
      <c r="CA43" s="496"/>
      <c r="CB43" s="496"/>
      <c r="CC43" s="496"/>
      <c r="CD43" s="496"/>
      <c r="CE43" s="496"/>
      <c r="CF43" s="496"/>
      <c r="CG43" s="496"/>
      <c r="CH43" s="496"/>
      <c r="CI43" s="496"/>
      <c r="CJ43" s="496"/>
      <c r="CK43" s="496"/>
      <c r="CL43" s="496"/>
      <c r="CM43" s="496"/>
      <c r="CN43" s="496"/>
      <c r="CO43" s="496"/>
      <c r="CP43" s="496"/>
      <c r="CQ43" s="496"/>
      <c r="CR43" s="496"/>
      <c r="CS43" s="496"/>
      <c r="CT43" s="496"/>
      <c r="CU43" s="496"/>
      <c r="CV43" s="496"/>
      <c r="CW43" s="496"/>
      <c r="CX43" s="496"/>
      <c r="CY43" s="496"/>
      <c r="CZ43" s="496"/>
      <c r="DA43" s="496"/>
      <c r="DB43" s="496"/>
      <c r="DC43" s="496"/>
      <c r="DD43" s="496"/>
      <c r="DE43" s="496"/>
      <c r="DF43" s="496"/>
      <c r="DG43" s="496"/>
      <c r="DH43" s="496"/>
      <c r="DI43" s="496"/>
      <c r="DJ43" s="496"/>
      <c r="DK43" s="496"/>
      <c r="DL43" s="496"/>
      <c r="DM43" s="496"/>
      <c r="DN43" s="496"/>
      <c r="DO43" s="496"/>
      <c r="DP43" s="496"/>
      <c r="DQ43" s="496"/>
      <c r="DR43" s="496"/>
      <c r="DS43" s="496"/>
      <c r="DT43" s="496"/>
      <c r="DU43" s="496"/>
      <c r="DV43" s="496"/>
      <c r="DW43" s="496"/>
      <c r="DX43" s="496"/>
      <c r="DY43" s="496"/>
      <c r="DZ43" s="496"/>
      <c r="EA43" s="496"/>
      <c r="EB43" s="496"/>
      <c r="EC43" s="496"/>
      <c r="ED43" s="496"/>
      <c r="EE43" s="496"/>
      <c r="EF43" s="496"/>
      <c r="EG43" s="496"/>
      <c r="EH43" s="496"/>
      <c r="EI43" s="496"/>
      <c r="EJ43" s="496"/>
      <c r="EK43" s="496"/>
      <c r="EL43" s="496"/>
      <c r="EM43" s="496"/>
      <c r="EN43" s="496"/>
      <c r="EO43" s="496"/>
      <c r="EP43" s="496"/>
      <c r="EQ43" s="496"/>
      <c r="ER43" s="496"/>
      <c r="ES43" s="496"/>
      <c r="ET43" s="496"/>
      <c r="EU43" s="496"/>
      <c r="EV43" s="496"/>
      <c r="EW43" s="496"/>
      <c r="EX43" s="496"/>
      <c r="EY43" s="496"/>
      <c r="EZ43" s="496"/>
      <c r="FA43" s="496"/>
      <c r="FB43" s="496"/>
      <c r="FC43" s="496"/>
      <c r="FD43" s="496"/>
      <c r="FE43" s="496"/>
      <c r="FF43" s="496"/>
      <c r="FG43" s="496"/>
      <c r="FH43" s="496"/>
      <c r="FI43" s="496"/>
      <c r="FJ43" s="496"/>
      <c r="FK43" s="496"/>
      <c r="FL43" s="496"/>
      <c r="FM43" s="496"/>
      <c r="FN43" s="496"/>
      <c r="FO43" s="496"/>
      <c r="FP43" s="496"/>
      <c r="FQ43" s="496"/>
      <c r="FR43" s="496"/>
      <c r="FS43" s="496"/>
      <c r="FT43" s="496"/>
      <c r="FU43" s="496"/>
      <c r="FV43" s="496"/>
      <c r="FW43" s="496"/>
      <c r="FX43" s="496"/>
      <c r="FY43" s="496"/>
      <c r="FZ43" s="496"/>
      <c r="GA43" s="496"/>
      <c r="GB43" s="496"/>
      <c r="GC43" s="496"/>
      <c r="GD43" s="496"/>
      <c r="GE43" s="496"/>
      <c r="GF43" s="496"/>
      <c r="GG43" s="496"/>
      <c r="GH43" s="496"/>
      <c r="GI43" s="496"/>
      <c r="GJ43" s="496"/>
      <c r="GK43" s="496"/>
      <c r="GL43" s="496"/>
      <c r="GM43" s="496"/>
      <c r="GN43" s="496"/>
      <c r="GO43" s="496"/>
      <c r="GP43" s="496"/>
      <c r="GQ43" s="496"/>
      <c r="GR43" s="496"/>
      <c r="GS43" s="496"/>
      <c r="GT43" s="496"/>
      <c r="GU43" s="496"/>
      <c r="GV43" s="496"/>
      <c r="GW43" s="496"/>
      <c r="GX43" s="496"/>
      <c r="GY43" s="496"/>
      <c r="GZ43" s="496"/>
      <c r="HA43" s="496"/>
      <c r="HB43" s="496"/>
      <c r="HC43" s="496"/>
      <c r="HD43" s="496"/>
    </row>
    <row r="44" spans="1:212" s="505" customFormat="1" ht="16.5" customHeight="1">
      <c r="A44" s="496"/>
      <c r="B44" s="497"/>
      <c r="C44" s="497"/>
      <c r="D44" s="497"/>
      <c r="E44" s="497"/>
      <c r="F44" s="497"/>
      <c r="G44" s="497"/>
      <c r="H44" s="497"/>
      <c r="I44" s="497"/>
      <c r="J44" s="497"/>
      <c r="K44" s="497"/>
      <c r="L44" s="497"/>
      <c r="M44" s="497"/>
      <c r="N44" s="497"/>
      <c r="O44" s="497"/>
      <c r="P44" s="497"/>
      <c r="Q44" s="497"/>
      <c r="R44" s="497"/>
      <c r="S44" s="497"/>
      <c r="T44" s="496"/>
      <c r="U44" s="496"/>
      <c r="V44" s="496"/>
      <c r="W44" s="496"/>
      <c r="X44" s="496"/>
      <c r="Y44" s="496"/>
      <c r="Z44" s="496"/>
      <c r="AA44" s="496"/>
      <c r="AB44" s="496"/>
      <c r="AC44" s="496"/>
      <c r="AD44" s="496"/>
      <c r="AE44" s="496"/>
      <c r="AF44" s="496"/>
      <c r="AG44" s="496"/>
      <c r="AH44" s="496"/>
      <c r="AI44" s="496"/>
      <c r="AJ44" s="496"/>
      <c r="AK44" s="496"/>
      <c r="AL44" s="496"/>
      <c r="AM44" s="496"/>
      <c r="AN44" s="496"/>
      <c r="AO44" s="496"/>
      <c r="AP44" s="496"/>
      <c r="AQ44" s="496"/>
      <c r="AR44" s="496"/>
      <c r="AS44" s="496"/>
      <c r="AT44" s="496"/>
      <c r="AU44" s="496"/>
      <c r="AV44" s="496"/>
      <c r="AW44" s="496"/>
      <c r="AX44" s="496"/>
      <c r="AY44" s="496"/>
      <c r="AZ44" s="496"/>
      <c r="BA44" s="496"/>
      <c r="BB44" s="496"/>
      <c r="BC44" s="496"/>
      <c r="BD44" s="496"/>
      <c r="BE44" s="496"/>
      <c r="BF44" s="496"/>
      <c r="BG44" s="496"/>
      <c r="BH44" s="496"/>
      <c r="BI44" s="496"/>
      <c r="BJ44" s="496"/>
      <c r="BK44" s="496"/>
      <c r="BL44" s="496"/>
      <c r="BM44" s="496"/>
      <c r="BN44" s="496"/>
      <c r="BO44" s="496"/>
      <c r="BP44" s="496"/>
      <c r="BQ44" s="496"/>
      <c r="BR44" s="496"/>
      <c r="BS44" s="496"/>
      <c r="BT44" s="496"/>
      <c r="BU44" s="496"/>
      <c r="BV44" s="496"/>
      <c r="BW44" s="496"/>
      <c r="BX44" s="496"/>
      <c r="BY44" s="496"/>
      <c r="BZ44" s="496"/>
      <c r="CA44" s="496"/>
      <c r="CB44" s="496"/>
      <c r="CC44" s="496"/>
      <c r="CD44" s="496"/>
      <c r="CE44" s="496"/>
      <c r="CF44" s="496"/>
      <c r="CG44" s="496"/>
      <c r="CH44" s="496"/>
      <c r="CI44" s="496"/>
      <c r="CJ44" s="496"/>
      <c r="CK44" s="496"/>
      <c r="CL44" s="496"/>
      <c r="CM44" s="496"/>
      <c r="CN44" s="496"/>
      <c r="CO44" s="496"/>
      <c r="CP44" s="496"/>
      <c r="CQ44" s="496"/>
      <c r="CR44" s="496"/>
      <c r="CS44" s="496"/>
      <c r="CT44" s="496"/>
      <c r="CU44" s="496"/>
      <c r="CV44" s="496"/>
      <c r="CW44" s="496"/>
      <c r="CX44" s="496"/>
      <c r="CY44" s="496"/>
      <c r="CZ44" s="496"/>
      <c r="DA44" s="496"/>
      <c r="DB44" s="496"/>
      <c r="DC44" s="496"/>
      <c r="DD44" s="496"/>
      <c r="DE44" s="496"/>
      <c r="DF44" s="496"/>
      <c r="DG44" s="496"/>
      <c r="DH44" s="496"/>
      <c r="DI44" s="496"/>
      <c r="DJ44" s="496"/>
      <c r="DK44" s="496"/>
      <c r="DL44" s="496"/>
      <c r="DM44" s="496"/>
      <c r="DN44" s="496"/>
      <c r="DO44" s="496"/>
      <c r="DP44" s="496"/>
      <c r="DQ44" s="496"/>
      <c r="DR44" s="496"/>
      <c r="DS44" s="496"/>
      <c r="DT44" s="496"/>
      <c r="DU44" s="496"/>
      <c r="DV44" s="496"/>
      <c r="DW44" s="496"/>
      <c r="DX44" s="496"/>
      <c r="DY44" s="496"/>
      <c r="DZ44" s="496"/>
      <c r="EA44" s="496"/>
      <c r="EB44" s="496"/>
      <c r="EC44" s="496"/>
      <c r="ED44" s="496"/>
      <c r="EE44" s="496"/>
      <c r="EF44" s="496"/>
      <c r="EG44" s="496"/>
      <c r="EH44" s="496"/>
      <c r="EI44" s="496"/>
      <c r="EJ44" s="496"/>
      <c r="EK44" s="496"/>
      <c r="EL44" s="496"/>
      <c r="EM44" s="496"/>
      <c r="EN44" s="496"/>
      <c r="EO44" s="496"/>
      <c r="EP44" s="496"/>
      <c r="EQ44" s="496"/>
      <c r="ER44" s="496"/>
      <c r="ES44" s="496"/>
      <c r="ET44" s="496"/>
      <c r="EU44" s="496"/>
      <c r="EV44" s="496"/>
      <c r="EW44" s="496"/>
      <c r="EX44" s="496"/>
      <c r="EY44" s="496"/>
      <c r="EZ44" s="496"/>
      <c r="FA44" s="496"/>
      <c r="FB44" s="496"/>
      <c r="FC44" s="496"/>
      <c r="FD44" s="496"/>
      <c r="FE44" s="496"/>
      <c r="FF44" s="496"/>
      <c r="FG44" s="496"/>
      <c r="FH44" s="496"/>
      <c r="FI44" s="496"/>
      <c r="FJ44" s="496"/>
      <c r="FK44" s="496"/>
      <c r="FL44" s="496"/>
      <c r="FM44" s="496"/>
      <c r="FN44" s="496"/>
      <c r="FO44" s="496"/>
      <c r="FP44" s="496"/>
      <c r="FQ44" s="496"/>
      <c r="FR44" s="496"/>
      <c r="FS44" s="496"/>
      <c r="FT44" s="496"/>
      <c r="FU44" s="496"/>
      <c r="FV44" s="496"/>
      <c r="FW44" s="496"/>
      <c r="FX44" s="496"/>
      <c r="FY44" s="496"/>
      <c r="FZ44" s="496"/>
      <c r="GA44" s="496"/>
      <c r="GB44" s="496"/>
      <c r="GC44" s="496"/>
      <c r="GD44" s="496"/>
      <c r="GE44" s="496"/>
      <c r="GF44" s="496"/>
      <c r="GG44" s="496"/>
      <c r="GH44" s="496"/>
      <c r="GI44" s="496"/>
      <c r="GJ44" s="496"/>
      <c r="GK44" s="496"/>
      <c r="GL44" s="496"/>
      <c r="GM44" s="496"/>
      <c r="GN44" s="496"/>
      <c r="GO44" s="496"/>
      <c r="GP44" s="496"/>
      <c r="GQ44" s="496"/>
      <c r="GR44" s="496"/>
      <c r="GS44" s="496"/>
      <c r="GT44" s="496"/>
      <c r="GU44" s="496"/>
      <c r="GV44" s="496"/>
      <c r="GW44" s="496"/>
      <c r="GX44" s="496"/>
      <c r="GY44" s="496"/>
      <c r="GZ44" s="496"/>
      <c r="HA44" s="496"/>
      <c r="HB44" s="496"/>
      <c r="HC44" s="496"/>
      <c r="HD44" s="496"/>
    </row>
    <row r="45" spans="1:212" s="505" customFormat="1">
      <c r="A45" s="496"/>
      <c r="B45" s="497"/>
      <c r="C45" s="497"/>
      <c r="D45" s="497"/>
      <c r="E45" s="497"/>
      <c r="F45" s="497"/>
      <c r="G45" s="497"/>
      <c r="H45" s="497"/>
      <c r="I45" s="497"/>
      <c r="J45" s="497"/>
      <c r="K45" s="497"/>
      <c r="L45" s="497"/>
      <c r="M45" s="497"/>
      <c r="N45" s="497"/>
      <c r="O45" s="497"/>
      <c r="P45" s="497"/>
      <c r="Q45" s="497"/>
      <c r="R45" s="497"/>
      <c r="S45" s="497"/>
      <c r="T45" s="496"/>
      <c r="U45" s="496"/>
      <c r="V45" s="496"/>
      <c r="W45" s="496"/>
      <c r="X45" s="496"/>
      <c r="Y45" s="496"/>
      <c r="Z45" s="496"/>
      <c r="AA45" s="496"/>
      <c r="AB45" s="496"/>
      <c r="AC45" s="496"/>
      <c r="AD45" s="496"/>
      <c r="AE45" s="496"/>
      <c r="AF45" s="496"/>
      <c r="AG45" s="496"/>
      <c r="AH45" s="496"/>
      <c r="AI45" s="496"/>
      <c r="AJ45" s="496"/>
      <c r="AK45" s="496"/>
      <c r="AL45" s="496"/>
      <c r="AM45" s="496"/>
      <c r="AN45" s="496"/>
      <c r="AO45" s="496"/>
      <c r="AP45" s="496"/>
      <c r="AQ45" s="496"/>
      <c r="AR45" s="496"/>
      <c r="AS45" s="496"/>
      <c r="AT45" s="496"/>
      <c r="AU45" s="496"/>
      <c r="AV45" s="496"/>
      <c r="AW45" s="496"/>
      <c r="AX45" s="496"/>
      <c r="AY45" s="496"/>
      <c r="AZ45" s="496"/>
      <c r="BA45" s="496"/>
      <c r="BB45" s="496"/>
      <c r="BC45" s="496"/>
      <c r="BD45" s="496"/>
      <c r="BE45" s="496"/>
      <c r="BF45" s="496"/>
      <c r="BG45" s="496"/>
      <c r="BH45" s="496"/>
      <c r="BI45" s="496"/>
      <c r="BJ45" s="496"/>
      <c r="BK45" s="496"/>
      <c r="BL45" s="496"/>
      <c r="BM45" s="496"/>
      <c r="BN45" s="496"/>
      <c r="BO45" s="496"/>
      <c r="BP45" s="496"/>
      <c r="BQ45" s="496"/>
      <c r="BR45" s="496"/>
      <c r="BS45" s="496"/>
      <c r="BT45" s="496"/>
      <c r="BU45" s="496"/>
      <c r="BV45" s="496"/>
      <c r="BW45" s="496"/>
      <c r="BX45" s="496"/>
      <c r="BY45" s="496"/>
      <c r="BZ45" s="496"/>
      <c r="CA45" s="496"/>
      <c r="CB45" s="496"/>
      <c r="CC45" s="496"/>
      <c r="CD45" s="496"/>
      <c r="CE45" s="496"/>
      <c r="CF45" s="496"/>
      <c r="CG45" s="496"/>
      <c r="CH45" s="496"/>
      <c r="CI45" s="496"/>
      <c r="CJ45" s="496"/>
      <c r="CK45" s="496"/>
      <c r="CL45" s="496"/>
      <c r="CM45" s="496"/>
      <c r="CN45" s="496"/>
      <c r="CO45" s="496"/>
      <c r="CP45" s="496"/>
      <c r="CQ45" s="496"/>
      <c r="CR45" s="496"/>
      <c r="CS45" s="496"/>
      <c r="CT45" s="496"/>
      <c r="CU45" s="496"/>
      <c r="CV45" s="496"/>
      <c r="CW45" s="496"/>
      <c r="CX45" s="496"/>
      <c r="CY45" s="496"/>
      <c r="CZ45" s="496"/>
      <c r="DA45" s="496"/>
      <c r="DB45" s="496"/>
      <c r="DC45" s="496"/>
      <c r="DD45" s="496"/>
      <c r="DE45" s="496"/>
      <c r="DF45" s="496"/>
      <c r="DG45" s="496"/>
      <c r="DH45" s="496"/>
      <c r="DI45" s="496"/>
      <c r="DJ45" s="496"/>
      <c r="DK45" s="496"/>
      <c r="DL45" s="496"/>
      <c r="DM45" s="496"/>
      <c r="DN45" s="496"/>
      <c r="DO45" s="496"/>
      <c r="DP45" s="496"/>
      <c r="DQ45" s="496"/>
      <c r="DR45" s="496"/>
      <c r="DS45" s="496"/>
      <c r="DT45" s="496"/>
      <c r="DU45" s="496"/>
      <c r="DV45" s="496"/>
      <c r="DW45" s="496"/>
      <c r="DX45" s="496"/>
      <c r="DY45" s="496"/>
      <c r="DZ45" s="496"/>
      <c r="EA45" s="496"/>
      <c r="EB45" s="496"/>
      <c r="EC45" s="496"/>
      <c r="ED45" s="496"/>
      <c r="EE45" s="496"/>
      <c r="EF45" s="496"/>
      <c r="EG45" s="496"/>
      <c r="EH45" s="496"/>
      <c r="EI45" s="496"/>
      <c r="EJ45" s="496"/>
      <c r="EK45" s="496"/>
      <c r="EL45" s="496"/>
      <c r="EM45" s="496"/>
      <c r="EN45" s="496"/>
      <c r="EO45" s="496"/>
      <c r="EP45" s="496"/>
      <c r="EQ45" s="496"/>
      <c r="ER45" s="496"/>
      <c r="ES45" s="496"/>
      <c r="ET45" s="496"/>
      <c r="EU45" s="496"/>
      <c r="EV45" s="496"/>
      <c r="EW45" s="496"/>
      <c r="EX45" s="496"/>
      <c r="EY45" s="496"/>
      <c r="EZ45" s="496"/>
      <c r="FA45" s="496"/>
      <c r="FB45" s="496"/>
      <c r="FC45" s="496"/>
      <c r="FD45" s="496"/>
      <c r="FE45" s="496"/>
      <c r="FF45" s="496"/>
      <c r="FG45" s="496"/>
      <c r="FH45" s="496"/>
      <c r="FI45" s="496"/>
      <c r="FJ45" s="496"/>
      <c r="FK45" s="496"/>
      <c r="FL45" s="496"/>
      <c r="FM45" s="496"/>
      <c r="FN45" s="496"/>
      <c r="FO45" s="496"/>
      <c r="FP45" s="496"/>
      <c r="FQ45" s="496"/>
      <c r="FR45" s="496"/>
      <c r="FS45" s="496"/>
      <c r="FT45" s="496"/>
      <c r="FU45" s="496"/>
      <c r="FV45" s="496"/>
      <c r="FW45" s="496"/>
      <c r="FX45" s="496"/>
      <c r="FY45" s="496"/>
      <c r="FZ45" s="496"/>
      <c r="GA45" s="496"/>
      <c r="GB45" s="496"/>
      <c r="GC45" s="496"/>
      <c r="GD45" s="496"/>
      <c r="GE45" s="496"/>
      <c r="GF45" s="496"/>
      <c r="GG45" s="496"/>
      <c r="GH45" s="496"/>
      <c r="GI45" s="496"/>
      <c r="GJ45" s="496"/>
      <c r="GK45" s="496"/>
      <c r="GL45" s="496"/>
      <c r="GM45" s="496"/>
      <c r="GN45" s="496"/>
      <c r="GO45" s="496"/>
      <c r="GP45" s="496"/>
      <c r="GQ45" s="496"/>
      <c r="GR45" s="496"/>
      <c r="GS45" s="496"/>
      <c r="GT45" s="496"/>
      <c r="GU45" s="496"/>
      <c r="GV45" s="496"/>
      <c r="GW45" s="496"/>
      <c r="GX45" s="496"/>
      <c r="GY45" s="496"/>
      <c r="GZ45" s="496"/>
      <c r="HA45" s="496"/>
      <c r="HB45" s="496"/>
      <c r="HC45" s="496"/>
      <c r="HD45" s="496"/>
    </row>
    <row r="46" spans="1:212" s="505" customFormat="1" ht="12.75" customHeight="1">
      <c r="A46" s="496"/>
      <c r="B46" s="497"/>
      <c r="C46" s="623" t="s">
        <v>68</v>
      </c>
      <c r="D46" s="623"/>
      <c r="E46" s="623"/>
      <c r="F46" s="623"/>
      <c r="G46" s="623"/>
      <c r="H46" s="623"/>
      <c r="I46" s="623"/>
      <c r="J46" s="623"/>
      <c r="K46" s="623"/>
      <c r="L46" s="623"/>
      <c r="M46" s="623"/>
      <c r="N46" s="623"/>
      <c r="O46" s="623"/>
      <c r="P46" s="497"/>
      <c r="Q46" s="497"/>
      <c r="R46" s="497"/>
      <c r="S46" s="497"/>
      <c r="T46" s="496"/>
      <c r="U46" s="496"/>
      <c r="V46" s="496"/>
      <c r="W46" s="496"/>
      <c r="X46" s="496"/>
      <c r="Y46" s="496"/>
      <c r="Z46" s="496"/>
      <c r="AA46" s="496"/>
      <c r="AB46" s="496"/>
      <c r="AC46" s="496"/>
      <c r="AD46" s="496"/>
      <c r="AE46" s="496"/>
      <c r="AF46" s="496"/>
      <c r="AG46" s="496"/>
      <c r="AH46" s="496"/>
      <c r="AI46" s="496"/>
      <c r="AJ46" s="496"/>
      <c r="AK46" s="496"/>
      <c r="AL46" s="496"/>
      <c r="AM46" s="496"/>
      <c r="AN46" s="496"/>
      <c r="AO46" s="496"/>
      <c r="AP46" s="496"/>
      <c r="AQ46" s="496"/>
      <c r="AR46" s="496"/>
      <c r="AS46" s="496"/>
      <c r="AT46" s="496"/>
      <c r="AU46" s="496"/>
      <c r="AV46" s="496"/>
      <c r="AW46" s="496"/>
      <c r="AX46" s="496"/>
      <c r="AY46" s="496"/>
      <c r="AZ46" s="496"/>
      <c r="BA46" s="496"/>
      <c r="BB46" s="496"/>
      <c r="BC46" s="496"/>
      <c r="BD46" s="496"/>
      <c r="BE46" s="496"/>
      <c r="BF46" s="496"/>
      <c r="BG46" s="496"/>
      <c r="BH46" s="496"/>
      <c r="BI46" s="496"/>
      <c r="BJ46" s="496"/>
      <c r="BK46" s="496"/>
      <c r="BL46" s="496"/>
      <c r="BM46" s="496"/>
      <c r="BN46" s="496"/>
      <c r="BO46" s="496"/>
      <c r="BP46" s="496"/>
      <c r="BQ46" s="496"/>
      <c r="BR46" s="496"/>
      <c r="BS46" s="496"/>
      <c r="BT46" s="496"/>
      <c r="BU46" s="496"/>
      <c r="BV46" s="496"/>
      <c r="BW46" s="496"/>
      <c r="BX46" s="496"/>
      <c r="BY46" s="496"/>
      <c r="BZ46" s="496"/>
      <c r="CA46" s="496"/>
      <c r="CB46" s="496"/>
      <c r="CC46" s="496"/>
      <c r="CD46" s="496"/>
      <c r="CE46" s="496"/>
      <c r="CF46" s="496"/>
      <c r="CG46" s="496"/>
      <c r="CH46" s="496"/>
      <c r="CI46" s="496"/>
      <c r="CJ46" s="496"/>
      <c r="CK46" s="496"/>
      <c r="CL46" s="496"/>
      <c r="CM46" s="496"/>
      <c r="CN46" s="496"/>
      <c r="CO46" s="496"/>
      <c r="CP46" s="496"/>
      <c r="CQ46" s="496"/>
      <c r="CR46" s="496"/>
      <c r="CS46" s="496"/>
      <c r="CT46" s="496"/>
      <c r="CU46" s="496"/>
      <c r="CV46" s="496"/>
      <c r="CW46" s="496"/>
      <c r="CX46" s="496"/>
      <c r="CY46" s="496"/>
      <c r="CZ46" s="496"/>
      <c r="DA46" s="496"/>
      <c r="DB46" s="496"/>
      <c r="DC46" s="496"/>
      <c r="DD46" s="496"/>
      <c r="DE46" s="496"/>
      <c r="DF46" s="496"/>
      <c r="DG46" s="496"/>
      <c r="DH46" s="496"/>
      <c r="DI46" s="496"/>
      <c r="DJ46" s="496"/>
      <c r="DK46" s="496"/>
      <c r="DL46" s="496"/>
      <c r="DM46" s="496"/>
      <c r="DN46" s="496"/>
      <c r="DO46" s="496"/>
      <c r="DP46" s="496"/>
      <c r="DQ46" s="496"/>
      <c r="DR46" s="496"/>
      <c r="DS46" s="496"/>
      <c r="DT46" s="496"/>
      <c r="DU46" s="496"/>
      <c r="DV46" s="496"/>
      <c r="DW46" s="496"/>
      <c r="DX46" s="496"/>
      <c r="DY46" s="496"/>
      <c r="DZ46" s="496"/>
      <c r="EA46" s="496"/>
      <c r="EB46" s="496"/>
      <c r="EC46" s="496"/>
      <c r="ED46" s="496"/>
      <c r="EE46" s="496"/>
      <c r="EF46" s="496"/>
      <c r="EG46" s="496"/>
      <c r="EH46" s="496"/>
      <c r="EI46" s="496"/>
      <c r="EJ46" s="496"/>
      <c r="EK46" s="496"/>
      <c r="EL46" s="496"/>
      <c r="EM46" s="496"/>
      <c r="EN46" s="496"/>
      <c r="EO46" s="496"/>
      <c r="EP46" s="496"/>
      <c r="EQ46" s="496"/>
      <c r="ER46" s="496"/>
      <c r="ES46" s="496"/>
      <c r="ET46" s="496"/>
      <c r="EU46" s="496"/>
      <c r="EV46" s="496"/>
      <c r="EW46" s="496"/>
      <c r="EX46" s="496"/>
      <c r="EY46" s="496"/>
      <c r="EZ46" s="496"/>
      <c r="FA46" s="496"/>
      <c r="FB46" s="496"/>
      <c r="FC46" s="496"/>
      <c r="FD46" s="496"/>
      <c r="FE46" s="496"/>
      <c r="FF46" s="496"/>
      <c r="FG46" s="496"/>
      <c r="FH46" s="496"/>
      <c r="FI46" s="496"/>
      <c r="FJ46" s="496"/>
      <c r="FK46" s="496"/>
      <c r="FL46" s="496"/>
      <c r="FM46" s="496"/>
      <c r="FN46" s="496"/>
      <c r="FO46" s="496"/>
      <c r="FP46" s="496"/>
      <c r="FQ46" s="496"/>
      <c r="FR46" s="496"/>
      <c r="FS46" s="496"/>
      <c r="FT46" s="496"/>
      <c r="FU46" s="496"/>
      <c r="FV46" s="496"/>
      <c r="FW46" s="496"/>
      <c r="FX46" s="496"/>
      <c r="FY46" s="496"/>
      <c r="FZ46" s="496"/>
      <c r="GA46" s="496"/>
      <c r="GB46" s="496"/>
      <c r="GC46" s="496"/>
      <c r="GD46" s="496"/>
      <c r="GE46" s="496"/>
      <c r="GF46" s="496"/>
      <c r="GG46" s="496"/>
      <c r="GH46" s="496"/>
      <c r="GI46" s="496"/>
      <c r="GJ46" s="496"/>
      <c r="GK46" s="496"/>
      <c r="GL46" s="496"/>
      <c r="GM46" s="496"/>
      <c r="GN46" s="496"/>
      <c r="GO46" s="496"/>
      <c r="GP46" s="496"/>
      <c r="GQ46" s="496"/>
      <c r="GR46" s="496"/>
      <c r="GS46" s="496"/>
      <c r="GT46" s="496"/>
      <c r="GU46" s="496"/>
      <c r="GV46" s="496"/>
      <c r="GW46" s="496"/>
      <c r="GX46" s="496"/>
      <c r="GY46" s="496"/>
      <c r="GZ46" s="496"/>
      <c r="HA46" s="496"/>
      <c r="HB46" s="496"/>
      <c r="HC46" s="496"/>
      <c r="HD46" s="496"/>
    </row>
    <row r="47" spans="1:212" s="505" customFormat="1">
      <c r="A47" s="496"/>
      <c r="B47" s="497"/>
      <c r="C47" s="623"/>
      <c r="D47" s="623"/>
      <c r="E47" s="623"/>
      <c r="F47" s="623"/>
      <c r="G47" s="623"/>
      <c r="H47" s="623"/>
      <c r="I47" s="623"/>
      <c r="J47" s="623"/>
      <c r="K47" s="623"/>
      <c r="L47" s="623"/>
      <c r="M47" s="623"/>
      <c r="N47" s="623"/>
      <c r="O47" s="623"/>
      <c r="P47" s="497"/>
      <c r="Q47" s="497"/>
      <c r="R47" s="497"/>
      <c r="S47" s="497"/>
      <c r="T47" s="496"/>
      <c r="U47" s="496"/>
      <c r="V47" s="496"/>
      <c r="W47" s="496"/>
      <c r="X47" s="496"/>
      <c r="Y47" s="496"/>
      <c r="Z47" s="496"/>
      <c r="AA47" s="496"/>
      <c r="AB47" s="496"/>
      <c r="AC47" s="496"/>
      <c r="AD47" s="496"/>
      <c r="AE47" s="496"/>
      <c r="AF47" s="496"/>
      <c r="AG47" s="496"/>
      <c r="AH47" s="496"/>
      <c r="AI47" s="496"/>
      <c r="AJ47" s="496"/>
      <c r="AK47" s="496"/>
      <c r="AL47" s="496"/>
      <c r="AM47" s="496"/>
      <c r="AN47" s="496"/>
      <c r="AO47" s="496"/>
      <c r="AP47" s="496"/>
      <c r="AQ47" s="496"/>
      <c r="AR47" s="496"/>
      <c r="AS47" s="496"/>
      <c r="AT47" s="496"/>
      <c r="AU47" s="496"/>
      <c r="AV47" s="496"/>
      <c r="AW47" s="496"/>
      <c r="AX47" s="496"/>
      <c r="AY47" s="496"/>
      <c r="AZ47" s="496"/>
      <c r="BA47" s="496"/>
      <c r="BB47" s="496"/>
      <c r="BC47" s="496"/>
      <c r="BD47" s="496"/>
      <c r="BE47" s="496"/>
      <c r="BF47" s="496"/>
      <c r="BG47" s="496"/>
      <c r="BH47" s="496"/>
      <c r="BI47" s="496"/>
      <c r="BJ47" s="496"/>
      <c r="BK47" s="496"/>
      <c r="BL47" s="496"/>
      <c r="BM47" s="496"/>
      <c r="BN47" s="496"/>
      <c r="BO47" s="496"/>
      <c r="BP47" s="496"/>
      <c r="BQ47" s="496"/>
      <c r="BR47" s="496"/>
      <c r="BS47" s="496"/>
      <c r="BT47" s="496"/>
      <c r="BU47" s="496"/>
      <c r="BV47" s="496"/>
      <c r="BW47" s="496"/>
      <c r="BX47" s="496"/>
      <c r="BY47" s="496"/>
      <c r="BZ47" s="496"/>
      <c r="CA47" s="496"/>
      <c r="CB47" s="496"/>
      <c r="CC47" s="496"/>
      <c r="CD47" s="496"/>
      <c r="CE47" s="496"/>
      <c r="CF47" s="496"/>
      <c r="CG47" s="496"/>
      <c r="CH47" s="496"/>
      <c r="CI47" s="496"/>
      <c r="CJ47" s="496"/>
      <c r="CK47" s="496"/>
      <c r="CL47" s="496"/>
      <c r="CM47" s="496"/>
      <c r="CN47" s="496"/>
      <c r="CO47" s="496"/>
      <c r="CP47" s="496"/>
      <c r="CQ47" s="496"/>
      <c r="CR47" s="496"/>
      <c r="CS47" s="496"/>
      <c r="CT47" s="496"/>
      <c r="CU47" s="496"/>
      <c r="CV47" s="496"/>
      <c r="CW47" s="496"/>
      <c r="CX47" s="496"/>
      <c r="CY47" s="496"/>
      <c r="CZ47" s="496"/>
      <c r="DA47" s="496"/>
      <c r="DB47" s="496"/>
      <c r="DC47" s="496"/>
      <c r="DD47" s="496"/>
      <c r="DE47" s="496"/>
      <c r="DF47" s="496"/>
      <c r="DG47" s="496"/>
      <c r="DH47" s="496"/>
      <c r="DI47" s="496"/>
      <c r="DJ47" s="496"/>
      <c r="DK47" s="496"/>
      <c r="DL47" s="496"/>
      <c r="DM47" s="496"/>
      <c r="DN47" s="496"/>
      <c r="DO47" s="496"/>
      <c r="DP47" s="496"/>
      <c r="DQ47" s="496"/>
      <c r="DR47" s="496"/>
      <c r="DS47" s="496"/>
      <c r="DT47" s="496"/>
      <c r="DU47" s="496"/>
      <c r="DV47" s="496"/>
      <c r="DW47" s="496"/>
      <c r="DX47" s="496"/>
      <c r="DY47" s="496"/>
      <c r="DZ47" s="496"/>
      <c r="EA47" s="496"/>
      <c r="EB47" s="496"/>
      <c r="EC47" s="496"/>
      <c r="ED47" s="496"/>
      <c r="EE47" s="496"/>
      <c r="EF47" s="496"/>
      <c r="EG47" s="496"/>
      <c r="EH47" s="496"/>
      <c r="EI47" s="496"/>
      <c r="EJ47" s="496"/>
      <c r="EK47" s="496"/>
      <c r="EL47" s="496"/>
      <c r="EM47" s="496"/>
      <c r="EN47" s="496"/>
      <c r="EO47" s="496"/>
      <c r="EP47" s="496"/>
      <c r="EQ47" s="496"/>
      <c r="ER47" s="496"/>
      <c r="ES47" s="496"/>
      <c r="ET47" s="496"/>
      <c r="EU47" s="496"/>
      <c r="EV47" s="496"/>
      <c r="EW47" s="496"/>
      <c r="EX47" s="496"/>
      <c r="EY47" s="496"/>
      <c r="EZ47" s="496"/>
      <c r="FA47" s="496"/>
      <c r="FB47" s="496"/>
      <c r="FC47" s="496"/>
      <c r="FD47" s="496"/>
      <c r="FE47" s="496"/>
      <c r="FF47" s="496"/>
      <c r="FG47" s="496"/>
      <c r="FH47" s="496"/>
      <c r="FI47" s="496"/>
      <c r="FJ47" s="496"/>
      <c r="FK47" s="496"/>
      <c r="FL47" s="496"/>
      <c r="FM47" s="496"/>
      <c r="FN47" s="496"/>
      <c r="FO47" s="496"/>
      <c r="FP47" s="496"/>
      <c r="FQ47" s="496"/>
      <c r="FR47" s="496"/>
      <c r="FS47" s="496"/>
      <c r="FT47" s="496"/>
      <c r="FU47" s="496"/>
      <c r="FV47" s="496"/>
      <c r="FW47" s="496"/>
      <c r="FX47" s="496"/>
      <c r="FY47" s="496"/>
      <c r="FZ47" s="496"/>
      <c r="GA47" s="496"/>
      <c r="GB47" s="496"/>
      <c r="GC47" s="496"/>
      <c r="GD47" s="496"/>
      <c r="GE47" s="496"/>
      <c r="GF47" s="496"/>
      <c r="GG47" s="496"/>
      <c r="GH47" s="496"/>
      <c r="GI47" s="496"/>
      <c r="GJ47" s="496"/>
      <c r="GK47" s="496"/>
      <c r="GL47" s="496"/>
      <c r="GM47" s="496"/>
      <c r="GN47" s="496"/>
      <c r="GO47" s="496"/>
      <c r="GP47" s="496"/>
      <c r="GQ47" s="496"/>
      <c r="GR47" s="496"/>
      <c r="GS47" s="496"/>
      <c r="GT47" s="496"/>
      <c r="GU47" s="496"/>
      <c r="GV47" s="496"/>
      <c r="GW47" s="496"/>
      <c r="GX47" s="496"/>
      <c r="GY47" s="496"/>
      <c r="GZ47" s="496"/>
      <c r="HA47" s="496"/>
      <c r="HB47" s="496"/>
      <c r="HC47" s="496"/>
      <c r="HD47" s="496"/>
    </row>
    <row r="48" spans="1:212" s="505" customFormat="1" ht="27.75" customHeight="1">
      <c r="A48" s="496"/>
      <c r="B48" s="497"/>
      <c r="C48" s="623"/>
      <c r="D48" s="623"/>
      <c r="E48" s="623"/>
      <c r="F48" s="623"/>
      <c r="G48" s="623"/>
      <c r="H48" s="623"/>
      <c r="I48" s="623"/>
      <c r="J48" s="623"/>
      <c r="K48" s="623"/>
      <c r="L48" s="623"/>
      <c r="M48" s="623"/>
      <c r="N48" s="623"/>
      <c r="O48" s="623"/>
      <c r="P48" s="497"/>
      <c r="Q48" s="497"/>
      <c r="R48" s="497"/>
      <c r="S48" s="497"/>
      <c r="T48" s="496"/>
      <c r="U48" s="496"/>
      <c r="V48" s="496"/>
      <c r="W48" s="496"/>
      <c r="X48" s="496"/>
      <c r="Y48" s="496"/>
      <c r="Z48" s="496"/>
      <c r="AA48" s="496"/>
      <c r="AB48" s="496"/>
      <c r="AC48" s="496"/>
      <c r="AD48" s="496"/>
      <c r="AE48" s="496"/>
      <c r="AF48" s="496"/>
      <c r="AG48" s="496"/>
      <c r="AH48" s="496"/>
      <c r="AI48" s="496"/>
      <c r="AJ48" s="496"/>
      <c r="AK48" s="496"/>
      <c r="AL48" s="496"/>
      <c r="AM48" s="496"/>
      <c r="AN48" s="496"/>
      <c r="AO48" s="496"/>
      <c r="AP48" s="496"/>
      <c r="AQ48" s="496"/>
      <c r="AR48" s="496"/>
      <c r="AS48" s="496"/>
      <c r="AT48" s="496"/>
      <c r="AU48" s="496"/>
      <c r="AV48" s="496"/>
      <c r="AW48" s="496"/>
      <c r="AX48" s="496"/>
      <c r="AY48" s="496"/>
      <c r="AZ48" s="496"/>
      <c r="BA48" s="496"/>
      <c r="BB48" s="496"/>
      <c r="BC48" s="496"/>
      <c r="BD48" s="496"/>
      <c r="BE48" s="496"/>
      <c r="BF48" s="496"/>
      <c r="BG48" s="496"/>
      <c r="BH48" s="496"/>
      <c r="BI48" s="496"/>
      <c r="BJ48" s="496"/>
      <c r="BK48" s="496"/>
      <c r="BL48" s="496"/>
      <c r="BM48" s="496"/>
      <c r="BN48" s="496"/>
      <c r="BO48" s="496"/>
      <c r="BP48" s="496"/>
      <c r="BQ48" s="496"/>
      <c r="BR48" s="496"/>
      <c r="BS48" s="496"/>
      <c r="BT48" s="496"/>
      <c r="BU48" s="496"/>
      <c r="BV48" s="496"/>
      <c r="BW48" s="496"/>
      <c r="BX48" s="496"/>
      <c r="BY48" s="496"/>
      <c r="BZ48" s="496"/>
      <c r="CA48" s="496"/>
      <c r="CB48" s="496"/>
      <c r="CC48" s="496"/>
      <c r="CD48" s="496"/>
      <c r="CE48" s="496"/>
      <c r="CF48" s="496"/>
      <c r="CG48" s="496"/>
      <c r="CH48" s="496"/>
      <c r="CI48" s="496"/>
      <c r="CJ48" s="496"/>
      <c r="CK48" s="496"/>
      <c r="CL48" s="496"/>
      <c r="CM48" s="496"/>
      <c r="CN48" s="496"/>
      <c r="CO48" s="496"/>
      <c r="CP48" s="496"/>
      <c r="CQ48" s="496"/>
      <c r="CR48" s="496"/>
      <c r="CS48" s="496"/>
      <c r="CT48" s="496"/>
      <c r="CU48" s="496"/>
      <c r="CV48" s="496"/>
      <c r="CW48" s="496"/>
      <c r="CX48" s="496"/>
      <c r="CY48" s="496"/>
      <c r="CZ48" s="496"/>
      <c r="DA48" s="496"/>
      <c r="DB48" s="496"/>
      <c r="DC48" s="496"/>
      <c r="DD48" s="496"/>
      <c r="DE48" s="496"/>
      <c r="DF48" s="496"/>
      <c r="DG48" s="496"/>
      <c r="DH48" s="496"/>
      <c r="DI48" s="496"/>
      <c r="DJ48" s="496"/>
      <c r="DK48" s="496"/>
      <c r="DL48" s="496"/>
      <c r="DM48" s="496"/>
      <c r="DN48" s="496"/>
      <c r="DO48" s="496"/>
      <c r="DP48" s="496"/>
      <c r="DQ48" s="496"/>
      <c r="DR48" s="496"/>
      <c r="DS48" s="496"/>
      <c r="DT48" s="496"/>
      <c r="DU48" s="496"/>
      <c r="DV48" s="496"/>
      <c r="DW48" s="496"/>
      <c r="DX48" s="496"/>
      <c r="DY48" s="496"/>
      <c r="DZ48" s="496"/>
      <c r="EA48" s="496"/>
      <c r="EB48" s="496"/>
      <c r="EC48" s="496"/>
      <c r="ED48" s="496"/>
      <c r="EE48" s="496"/>
      <c r="EF48" s="496"/>
      <c r="EG48" s="496"/>
      <c r="EH48" s="496"/>
      <c r="EI48" s="496"/>
      <c r="EJ48" s="496"/>
      <c r="EK48" s="496"/>
      <c r="EL48" s="496"/>
      <c r="EM48" s="496"/>
      <c r="EN48" s="496"/>
      <c r="EO48" s="496"/>
      <c r="EP48" s="496"/>
      <c r="EQ48" s="496"/>
      <c r="ER48" s="496"/>
      <c r="ES48" s="496"/>
      <c r="ET48" s="496"/>
      <c r="EU48" s="496"/>
      <c r="EV48" s="496"/>
      <c r="EW48" s="496"/>
      <c r="EX48" s="496"/>
      <c r="EY48" s="496"/>
      <c r="EZ48" s="496"/>
      <c r="FA48" s="496"/>
      <c r="FB48" s="496"/>
      <c r="FC48" s="496"/>
      <c r="FD48" s="496"/>
      <c r="FE48" s="496"/>
      <c r="FF48" s="496"/>
      <c r="FG48" s="496"/>
      <c r="FH48" s="496"/>
      <c r="FI48" s="496"/>
      <c r="FJ48" s="496"/>
      <c r="FK48" s="496"/>
      <c r="FL48" s="496"/>
      <c r="FM48" s="496"/>
      <c r="FN48" s="496"/>
      <c r="FO48" s="496"/>
      <c r="FP48" s="496"/>
      <c r="FQ48" s="496"/>
      <c r="FR48" s="496"/>
      <c r="FS48" s="496"/>
      <c r="FT48" s="496"/>
      <c r="FU48" s="496"/>
      <c r="FV48" s="496"/>
      <c r="FW48" s="496"/>
      <c r="FX48" s="496"/>
      <c r="FY48" s="496"/>
      <c r="FZ48" s="496"/>
      <c r="GA48" s="496"/>
      <c r="GB48" s="496"/>
      <c r="GC48" s="496"/>
      <c r="GD48" s="496"/>
      <c r="GE48" s="496"/>
      <c r="GF48" s="496"/>
      <c r="GG48" s="496"/>
      <c r="GH48" s="496"/>
      <c r="GI48" s="496"/>
      <c r="GJ48" s="496"/>
      <c r="GK48" s="496"/>
      <c r="GL48" s="496"/>
      <c r="GM48" s="496"/>
      <c r="GN48" s="496"/>
      <c r="GO48" s="496"/>
      <c r="GP48" s="496"/>
      <c r="GQ48" s="496"/>
      <c r="GR48" s="496"/>
      <c r="GS48" s="496"/>
      <c r="GT48" s="496"/>
      <c r="GU48" s="496"/>
      <c r="GV48" s="496"/>
      <c r="GW48" s="496"/>
      <c r="GX48" s="496"/>
      <c r="GY48" s="496"/>
      <c r="GZ48" s="496"/>
      <c r="HA48" s="496"/>
      <c r="HB48" s="496"/>
      <c r="HC48" s="496"/>
      <c r="HD48" s="496"/>
    </row>
    <row r="49" spans="1:212" s="505" customFormat="1">
      <c r="A49" s="496"/>
      <c r="B49" s="497"/>
      <c r="C49" s="497"/>
      <c r="D49" s="497"/>
      <c r="E49" s="497"/>
      <c r="F49" s="497"/>
      <c r="G49" s="497"/>
      <c r="H49" s="497"/>
      <c r="I49" s="497"/>
      <c r="J49" s="497"/>
      <c r="K49" s="497"/>
      <c r="L49" s="497"/>
      <c r="M49" s="497"/>
      <c r="N49" s="497"/>
      <c r="O49" s="497"/>
      <c r="P49" s="497"/>
      <c r="Q49" s="497"/>
      <c r="R49" s="497"/>
      <c r="T49" s="496"/>
      <c r="U49" s="496"/>
      <c r="V49" s="496"/>
      <c r="W49" s="496"/>
      <c r="X49" s="496"/>
      <c r="Y49" s="496"/>
      <c r="Z49" s="496"/>
      <c r="AA49" s="496"/>
      <c r="AB49" s="496"/>
      <c r="AC49" s="496"/>
      <c r="AD49" s="496"/>
      <c r="AE49" s="496"/>
      <c r="AF49" s="496"/>
      <c r="AG49" s="496"/>
      <c r="AH49" s="496"/>
      <c r="AI49" s="496"/>
      <c r="AJ49" s="496"/>
      <c r="AK49" s="496"/>
      <c r="AL49" s="496"/>
      <c r="AM49" s="496"/>
      <c r="AN49" s="496"/>
      <c r="AO49" s="496"/>
      <c r="AP49" s="496"/>
      <c r="AQ49" s="496"/>
      <c r="AR49" s="496"/>
      <c r="AS49" s="496"/>
      <c r="AT49" s="496"/>
      <c r="AU49" s="496"/>
      <c r="AV49" s="496"/>
      <c r="AW49" s="496"/>
      <c r="AX49" s="496"/>
      <c r="AY49" s="496"/>
      <c r="AZ49" s="496"/>
      <c r="BA49" s="496"/>
      <c r="BB49" s="496"/>
      <c r="BC49" s="496"/>
      <c r="BD49" s="496"/>
      <c r="BE49" s="496"/>
      <c r="BF49" s="496"/>
      <c r="BG49" s="496"/>
      <c r="BH49" s="496"/>
      <c r="BI49" s="496"/>
      <c r="BJ49" s="496"/>
      <c r="BK49" s="496"/>
      <c r="BL49" s="496"/>
      <c r="BM49" s="496"/>
      <c r="BN49" s="496"/>
      <c r="BO49" s="496"/>
      <c r="BP49" s="496"/>
      <c r="BQ49" s="496"/>
      <c r="BR49" s="496"/>
      <c r="BS49" s="496"/>
      <c r="BT49" s="496"/>
      <c r="BU49" s="496"/>
      <c r="BV49" s="496"/>
      <c r="BW49" s="496"/>
      <c r="BX49" s="496"/>
      <c r="BY49" s="496"/>
      <c r="BZ49" s="496"/>
      <c r="CA49" s="496"/>
      <c r="CB49" s="496"/>
      <c r="CC49" s="496"/>
      <c r="CD49" s="496"/>
      <c r="CE49" s="496"/>
      <c r="CF49" s="496"/>
      <c r="CG49" s="496"/>
      <c r="CH49" s="496"/>
      <c r="CI49" s="496"/>
      <c r="CJ49" s="496"/>
      <c r="CK49" s="496"/>
      <c r="CL49" s="496"/>
      <c r="CM49" s="496"/>
      <c r="CN49" s="496"/>
      <c r="CO49" s="496"/>
      <c r="CP49" s="496"/>
      <c r="CQ49" s="496"/>
      <c r="CR49" s="496"/>
      <c r="CS49" s="496"/>
      <c r="CT49" s="496"/>
      <c r="CU49" s="496"/>
      <c r="CV49" s="496"/>
      <c r="CW49" s="496"/>
      <c r="CX49" s="496"/>
      <c r="CY49" s="496"/>
      <c r="CZ49" s="496"/>
      <c r="DA49" s="496"/>
      <c r="DB49" s="496"/>
      <c r="DC49" s="496"/>
      <c r="DD49" s="496"/>
      <c r="DE49" s="496"/>
      <c r="DF49" s="496"/>
      <c r="DG49" s="496"/>
      <c r="DH49" s="496"/>
      <c r="DI49" s="496"/>
      <c r="DJ49" s="496"/>
      <c r="DK49" s="496"/>
      <c r="DL49" s="496"/>
      <c r="DM49" s="496"/>
      <c r="DN49" s="496"/>
      <c r="DO49" s="496"/>
      <c r="DP49" s="496"/>
      <c r="DQ49" s="496"/>
      <c r="DR49" s="496"/>
      <c r="DS49" s="496"/>
      <c r="DT49" s="496"/>
      <c r="DU49" s="496"/>
      <c r="DV49" s="496"/>
      <c r="DW49" s="496"/>
      <c r="DX49" s="496"/>
      <c r="DY49" s="496"/>
      <c r="DZ49" s="496"/>
      <c r="EA49" s="496"/>
      <c r="EB49" s="496"/>
      <c r="EC49" s="496"/>
      <c r="ED49" s="496"/>
      <c r="EE49" s="496"/>
      <c r="EF49" s="496"/>
      <c r="EG49" s="496"/>
      <c r="EH49" s="496"/>
      <c r="EI49" s="496"/>
      <c r="EJ49" s="496"/>
      <c r="EK49" s="496"/>
      <c r="EL49" s="496"/>
      <c r="EM49" s="496"/>
      <c r="EN49" s="496"/>
      <c r="EO49" s="496"/>
      <c r="EP49" s="496"/>
      <c r="EQ49" s="496"/>
      <c r="ER49" s="496"/>
      <c r="ES49" s="496"/>
      <c r="ET49" s="496"/>
      <c r="EU49" s="496"/>
      <c r="EV49" s="496"/>
      <c r="EW49" s="496"/>
      <c r="EX49" s="496"/>
      <c r="EY49" s="496"/>
      <c r="EZ49" s="496"/>
      <c r="FA49" s="496"/>
      <c r="FB49" s="496"/>
      <c r="FC49" s="496"/>
      <c r="FD49" s="496"/>
      <c r="FE49" s="496"/>
      <c r="FF49" s="496"/>
      <c r="FG49" s="496"/>
      <c r="FH49" s="496"/>
      <c r="FI49" s="496"/>
      <c r="FJ49" s="496"/>
      <c r="FK49" s="496"/>
      <c r="FL49" s="496"/>
      <c r="FM49" s="496"/>
      <c r="FN49" s="496"/>
      <c r="FO49" s="496"/>
      <c r="FP49" s="496"/>
      <c r="FQ49" s="496"/>
      <c r="FR49" s="496"/>
      <c r="FS49" s="496"/>
      <c r="FT49" s="496"/>
      <c r="FU49" s="496"/>
      <c r="FV49" s="496"/>
      <c r="FW49" s="496"/>
      <c r="FX49" s="496"/>
      <c r="FY49" s="496"/>
      <c r="FZ49" s="496"/>
      <c r="GA49" s="496"/>
      <c r="GB49" s="496"/>
      <c r="GC49" s="496"/>
      <c r="GD49" s="496"/>
      <c r="GE49" s="496"/>
      <c r="GF49" s="496"/>
      <c r="GG49" s="496"/>
      <c r="GH49" s="496"/>
      <c r="GI49" s="496"/>
      <c r="GJ49" s="496"/>
      <c r="GK49" s="496"/>
      <c r="GL49" s="496"/>
      <c r="GM49" s="496"/>
      <c r="GN49" s="496"/>
      <c r="GO49" s="496"/>
      <c r="GP49" s="496"/>
      <c r="GQ49" s="496"/>
      <c r="GR49" s="496"/>
      <c r="GS49" s="496"/>
      <c r="GT49" s="496"/>
      <c r="GU49" s="496"/>
      <c r="GV49" s="496"/>
      <c r="GW49" s="496"/>
      <c r="GX49" s="496"/>
      <c r="GY49" s="496"/>
      <c r="GZ49" s="496"/>
      <c r="HA49" s="496"/>
      <c r="HB49" s="496"/>
      <c r="HC49" s="496"/>
      <c r="HD49" s="496"/>
    </row>
    <row r="50" spans="1:212" s="505" customFormat="1">
      <c r="A50" s="496"/>
      <c r="B50" s="497"/>
      <c r="P50" s="497"/>
      <c r="S50" s="497"/>
      <c r="T50" s="496"/>
      <c r="U50" s="496"/>
      <c r="V50" s="496"/>
      <c r="W50" s="496"/>
      <c r="X50" s="496"/>
      <c r="Y50" s="496"/>
      <c r="Z50" s="496"/>
      <c r="AA50" s="496"/>
      <c r="AB50" s="496"/>
      <c r="AC50" s="496"/>
      <c r="AD50" s="496"/>
      <c r="AE50" s="496"/>
      <c r="AF50" s="496"/>
      <c r="AG50" s="496"/>
      <c r="AH50" s="496"/>
      <c r="AI50" s="496"/>
      <c r="AJ50" s="496"/>
      <c r="AK50" s="496"/>
      <c r="AL50" s="496"/>
      <c r="AM50" s="496"/>
      <c r="AN50" s="496"/>
      <c r="AO50" s="496"/>
      <c r="AP50" s="496"/>
      <c r="AQ50" s="496"/>
      <c r="AR50" s="496"/>
      <c r="AS50" s="496"/>
      <c r="AT50" s="496"/>
      <c r="AU50" s="496"/>
      <c r="AV50" s="496"/>
      <c r="AW50" s="496"/>
      <c r="AX50" s="496"/>
      <c r="AY50" s="496"/>
      <c r="AZ50" s="496"/>
      <c r="BA50" s="496"/>
      <c r="BB50" s="496"/>
      <c r="BC50" s="496"/>
      <c r="BD50" s="496"/>
      <c r="BE50" s="496"/>
      <c r="BF50" s="496"/>
      <c r="BG50" s="496"/>
      <c r="BH50" s="496"/>
      <c r="BI50" s="496"/>
      <c r="BJ50" s="496"/>
      <c r="BK50" s="496"/>
      <c r="BL50" s="496"/>
      <c r="BM50" s="496"/>
      <c r="BN50" s="496"/>
      <c r="BO50" s="496"/>
      <c r="BP50" s="496"/>
      <c r="BQ50" s="496"/>
      <c r="BR50" s="496"/>
      <c r="BS50" s="496"/>
      <c r="BT50" s="496"/>
      <c r="BU50" s="496"/>
      <c r="BV50" s="496"/>
      <c r="BW50" s="496"/>
      <c r="BX50" s="496"/>
      <c r="BY50" s="496"/>
      <c r="BZ50" s="496"/>
      <c r="CA50" s="496"/>
      <c r="CB50" s="496"/>
      <c r="CC50" s="496"/>
      <c r="CD50" s="496"/>
      <c r="CE50" s="496"/>
      <c r="CF50" s="496"/>
      <c r="CG50" s="496"/>
      <c r="CH50" s="496"/>
      <c r="CI50" s="496"/>
      <c r="CJ50" s="496"/>
      <c r="CK50" s="496"/>
      <c r="CL50" s="496"/>
      <c r="CM50" s="496"/>
      <c r="CN50" s="496"/>
      <c r="CO50" s="496"/>
      <c r="CP50" s="496"/>
      <c r="CQ50" s="496"/>
      <c r="CR50" s="496"/>
      <c r="CS50" s="496"/>
      <c r="CT50" s="496"/>
      <c r="CU50" s="496"/>
      <c r="CV50" s="496"/>
      <c r="CW50" s="496"/>
      <c r="CX50" s="496"/>
      <c r="CY50" s="496"/>
      <c r="CZ50" s="496"/>
      <c r="DA50" s="496"/>
      <c r="DB50" s="496"/>
      <c r="DC50" s="496"/>
      <c r="DD50" s="496"/>
      <c r="DE50" s="496"/>
      <c r="DF50" s="496"/>
      <c r="DG50" s="496"/>
      <c r="DH50" s="496"/>
      <c r="DI50" s="496"/>
      <c r="DJ50" s="496"/>
      <c r="DK50" s="496"/>
      <c r="DL50" s="496"/>
      <c r="DM50" s="496"/>
      <c r="DN50" s="496"/>
      <c r="DO50" s="496"/>
      <c r="DP50" s="496"/>
      <c r="DQ50" s="496"/>
      <c r="DR50" s="496"/>
      <c r="DS50" s="496"/>
      <c r="DT50" s="496"/>
      <c r="DU50" s="496"/>
      <c r="DV50" s="496"/>
      <c r="DW50" s="496"/>
      <c r="DX50" s="496"/>
      <c r="DY50" s="496"/>
      <c r="DZ50" s="496"/>
      <c r="EA50" s="496"/>
      <c r="EB50" s="496"/>
      <c r="EC50" s="496"/>
      <c r="ED50" s="496"/>
      <c r="EE50" s="496"/>
      <c r="EF50" s="496"/>
      <c r="EG50" s="496"/>
      <c r="EH50" s="496"/>
      <c r="EI50" s="496"/>
      <c r="EJ50" s="496"/>
      <c r="EK50" s="496"/>
      <c r="EL50" s="496"/>
      <c r="EM50" s="496"/>
      <c r="EN50" s="496"/>
      <c r="EO50" s="496"/>
      <c r="EP50" s="496"/>
      <c r="EQ50" s="496"/>
      <c r="ER50" s="496"/>
      <c r="ES50" s="496"/>
      <c r="ET50" s="496"/>
      <c r="EU50" s="496"/>
      <c r="EV50" s="496"/>
      <c r="EW50" s="496"/>
      <c r="EX50" s="496"/>
      <c r="EY50" s="496"/>
      <c r="EZ50" s="496"/>
      <c r="FA50" s="496"/>
      <c r="FB50" s="496"/>
      <c r="FC50" s="496"/>
      <c r="FD50" s="496"/>
      <c r="FE50" s="496"/>
      <c r="FF50" s="496"/>
      <c r="FG50" s="496"/>
      <c r="FH50" s="496"/>
      <c r="FI50" s="496"/>
      <c r="FJ50" s="496"/>
      <c r="FK50" s="496"/>
      <c r="FL50" s="496"/>
      <c r="FM50" s="496"/>
      <c r="FN50" s="496"/>
      <c r="FO50" s="496"/>
      <c r="FP50" s="496"/>
      <c r="FQ50" s="496"/>
      <c r="FR50" s="496"/>
      <c r="FS50" s="496"/>
      <c r="FT50" s="496"/>
      <c r="FU50" s="496"/>
      <c r="FV50" s="496"/>
      <c r="FW50" s="496"/>
      <c r="FX50" s="496"/>
      <c r="FY50" s="496"/>
      <c r="FZ50" s="496"/>
      <c r="GA50" s="496"/>
      <c r="GB50" s="496"/>
      <c r="GC50" s="496"/>
      <c r="GD50" s="496"/>
      <c r="GE50" s="496"/>
      <c r="GF50" s="496"/>
      <c r="GG50" s="496"/>
      <c r="GH50" s="496"/>
      <c r="GI50" s="496"/>
      <c r="GJ50" s="496"/>
      <c r="GK50" s="496"/>
      <c r="GL50" s="496"/>
      <c r="GM50" s="496"/>
      <c r="GN50" s="496"/>
      <c r="GO50" s="496"/>
      <c r="GP50" s="496"/>
      <c r="GQ50" s="496"/>
      <c r="GR50" s="496"/>
      <c r="GS50" s="496"/>
      <c r="GT50" s="496"/>
      <c r="GU50" s="496"/>
      <c r="GV50" s="496"/>
      <c r="GW50" s="496"/>
      <c r="GX50" s="496"/>
      <c r="GY50" s="496"/>
      <c r="GZ50" s="496"/>
      <c r="HA50" s="496"/>
      <c r="HB50" s="496"/>
      <c r="HC50" s="496"/>
      <c r="HD50" s="496"/>
    </row>
    <row r="51" spans="1:212" s="505" customFormat="1">
      <c r="A51" s="496"/>
      <c r="B51" s="497"/>
      <c r="P51" s="497"/>
      <c r="S51" s="497"/>
      <c r="T51" s="496"/>
      <c r="U51" s="496"/>
      <c r="V51" s="496"/>
      <c r="W51" s="496"/>
      <c r="X51" s="496"/>
      <c r="Y51" s="496"/>
      <c r="Z51" s="496"/>
      <c r="AA51" s="496"/>
      <c r="AB51" s="496"/>
      <c r="AC51" s="496"/>
      <c r="AD51" s="496"/>
      <c r="AE51" s="496"/>
      <c r="AF51" s="496"/>
      <c r="AG51" s="496"/>
      <c r="AH51" s="496"/>
      <c r="AI51" s="496"/>
      <c r="AJ51" s="496"/>
      <c r="AK51" s="496"/>
      <c r="AL51" s="496"/>
      <c r="AM51" s="496"/>
      <c r="AN51" s="496"/>
      <c r="AO51" s="496"/>
      <c r="AP51" s="496"/>
      <c r="AQ51" s="496"/>
      <c r="AR51" s="496"/>
      <c r="AS51" s="496"/>
      <c r="AT51" s="496"/>
      <c r="AU51" s="496"/>
      <c r="AV51" s="496"/>
      <c r="AW51" s="496"/>
      <c r="AX51" s="496"/>
      <c r="AY51" s="496"/>
      <c r="AZ51" s="496"/>
      <c r="BA51" s="496"/>
      <c r="BB51" s="496"/>
      <c r="BC51" s="496"/>
      <c r="BD51" s="496"/>
      <c r="BE51" s="496"/>
      <c r="BF51" s="496"/>
      <c r="BG51" s="496"/>
      <c r="BH51" s="496"/>
      <c r="BI51" s="496"/>
      <c r="BJ51" s="496"/>
      <c r="BK51" s="496"/>
      <c r="BL51" s="496"/>
      <c r="BM51" s="496"/>
      <c r="BN51" s="496"/>
      <c r="BO51" s="496"/>
      <c r="BP51" s="496"/>
      <c r="BQ51" s="496"/>
      <c r="BR51" s="496"/>
      <c r="BS51" s="496"/>
      <c r="BT51" s="496"/>
      <c r="BU51" s="496"/>
      <c r="BV51" s="496"/>
      <c r="BW51" s="496"/>
      <c r="BX51" s="496"/>
      <c r="BY51" s="496"/>
      <c r="BZ51" s="496"/>
      <c r="CA51" s="496"/>
      <c r="CB51" s="496"/>
      <c r="CC51" s="496"/>
      <c r="CD51" s="496"/>
      <c r="CE51" s="496"/>
      <c r="CF51" s="496"/>
      <c r="CG51" s="496"/>
      <c r="CH51" s="496"/>
      <c r="CI51" s="496"/>
      <c r="CJ51" s="496"/>
      <c r="CK51" s="496"/>
      <c r="CL51" s="496"/>
      <c r="CM51" s="496"/>
      <c r="CN51" s="496"/>
      <c r="CO51" s="496"/>
      <c r="CP51" s="496"/>
      <c r="CQ51" s="496"/>
      <c r="CR51" s="496"/>
      <c r="CS51" s="496"/>
      <c r="CT51" s="496"/>
      <c r="CU51" s="496"/>
      <c r="CV51" s="496"/>
      <c r="CW51" s="496"/>
      <c r="CX51" s="496"/>
      <c r="CY51" s="496"/>
      <c r="CZ51" s="496"/>
      <c r="DA51" s="496"/>
      <c r="DB51" s="496"/>
      <c r="DC51" s="496"/>
      <c r="DD51" s="496"/>
      <c r="DE51" s="496"/>
      <c r="DF51" s="496"/>
      <c r="DG51" s="496"/>
      <c r="DH51" s="496"/>
      <c r="DI51" s="496"/>
      <c r="DJ51" s="496"/>
      <c r="DK51" s="496"/>
      <c r="DL51" s="496"/>
      <c r="DM51" s="496"/>
      <c r="DN51" s="496"/>
      <c r="DO51" s="496"/>
      <c r="DP51" s="496"/>
      <c r="DQ51" s="496"/>
      <c r="DR51" s="496"/>
      <c r="DS51" s="496"/>
      <c r="DT51" s="496"/>
      <c r="DU51" s="496"/>
      <c r="DV51" s="496"/>
      <c r="DW51" s="496"/>
      <c r="DX51" s="496"/>
      <c r="DY51" s="496"/>
      <c r="DZ51" s="496"/>
      <c r="EA51" s="496"/>
      <c r="EB51" s="496"/>
      <c r="EC51" s="496"/>
      <c r="ED51" s="496"/>
      <c r="EE51" s="496"/>
      <c r="EF51" s="496"/>
      <c r="EG51" s="496"/>
      <c r="EH51" s="496"/>
      <c r="EI51" s="496"/>
      <c r="EJ51" s="496"/>
      <c r="EK51" s="496"/>
      <c r="EL51" s="496"/>
      <c r="EM51" s="496"/>
      <c r="EN51" s="496"/>
      <c r="EO51" s="496"/>
      <c r="EP51" s="496"/>
      <c r="EQ51" s="496"/>
      <c r="ER51" s="496"/>
      <c r="ES51" s="496"/>
      <c r="ET51" s="496"/>
      <c r="EU51" s="496"/>
      <c r="EV51" s="496"/>
      <c r="EW51" s="496"/>
      <c r="EX51" s="496"/>
      <c r="EY51" s="496"/>
      <c r="EZ51" s="496"/>
      <c r="FA51" s="496"/>
      <c r="FB51" s="496"/>
      <c r="FC51" s="496"/>
      <c r="FD51" s="496"/>
      <c r="FE51" s="496"/>
      <c r="FF51" s="496"/>
      <c r="FG51" s="496"/>
      <c r="FH51" s="496"/>
      <c r="FI51" s="496"/>
      <c r="FJ51" s="496"/>
      <c r="FK51" s="496"/>
      <c r="FL51" s="496"/>
      <c r="FM51" s="496"/>
      <c r="FN51" s="496"/>
      <c r="FO51" s="496"/>
      <c r="FP51" s="496"/>
      <c r="FQ51" s="496"/>
      <c r="FR51" s="496"/>
      <c r="FS51" s="496"/>
      <c r="FT51" s="496"/>
      <c r="FU51" s="496"/>
      <c r="FV51" s="496"/>
      <c r="FW51" s="496"/>
      <c r="FX51" s="496"/>
      <c r="FY51" s="496"/>
      <c r="FZ51" s="496"/>
      <c r="GA51" s="496"/>
      <c r="GB51" s="496"/>
      <c r="GC51" s="496"/>
      <c r="GD51" s="496"/>
      <c r="GE51" s="496"/>
      <c r="GF51" s="496"/>
      <c r="GG51" s="496"/>
      <c r="GH51" s="496"/>
      <c r="GI51" s="496"/>
      <c r="GJ51" s="496"/>
      <c r="GK51" s="496"/>
      <c r="GL51" s="496"/>
      <c r="GM51" s="496"/>
      <c r="GN51" s="496"/>
      <c r="GO51" s="496"/>
      <c r="GP51" s="496"/>
      <c r="GQ51" s="496"/>
      <c r="GR51" s="496"/>
      <c r="GS51" s="496"/>
      <c r="GT51" s="496"/>
      <c r="GU51" s="496"/>
      <c r="GV51" s="496"/>
      <c r="GW51" s="496"/>
      <c r="GX51" s="496"/>
      <c r="GY51" s="496"/>
      <c r="GZ51" s="496"/>
      <c r="HA51" s="496"/>
      <c r="HB51" s="496"/>
      <c r="HC51" s="496"/>
      <c r="HD51" s="496"/>
    </row>
    <row r="52" spans="1:212" s="505" customFormat="1">
      <c r="A52" s="496"/>
      <c r="B52" s="497"/>
      <c r="P52" s="497"/>
      <c r="S52" s="497"/>
      <c r="T52" s="496"/>
      <c r="U52" s="496"/>
      <c r="V52" s="496"/>
      <c r="W52" s="496"/>
      <c r="X52" s="496"/>
      <c r="Y52" s="496"/>
      <c r="Z52" s="496"/>
      <c r="AA52" s="496"/>
      <c r="AB52" s="496"/>
      <c r="AC52" s="496"/>
      <c r="AD52" s="496"/>
      <c r="AE52" s="496"/>
      <c r="AF52" s="496"/>
      <c r="AG52" s="496"/>
      <c r="AH52" s="496"/>
      <c r="AI52" s="496"/>
      <c r="AJ52" s="496"/>
      <c r="AK52" s="496"/>
      <c r="AL52" s="496"/>
      <c r="AM52" s="496"/>
      <c r="AN52" s="496"/>
      <c r="AO52" s="496"/>
      <c r="AP52" s="496"/>
      <c r="AQ52" s="496"/>
      <c r="AR52" s="496"/>
      <c r="AS52" s="496"/>
      <c r="AT52" s="496"/>
      <c r="AU52" s="496"/>
      <c r="AV52" s="496"/>
      <c r="AW52" s="496"/>
      <c r="AX52" s="496"/>
      <c r="AY52" s="496"/>
      <c r="AZ52" s="496"/>
      <c r="BA52" s="496"/>
      <c r="BB52" s="496"/>
      <c r="BC52" s="496"/>
      <c r="BD52" s="496"/>
      <c r="BE52" s="496"/>
      <c r="BF52" s="496"/>
      <c r="BG52" s="496"/>
      <c r="BH52" s="496"/>
      <c r="BI52" s="496"/>
      <c r="BJ52" s="496"/>
      <c r="BK52" s="496"/>
      <c r="BL52" s="496"/>
      <c r="BM52" s="496"/>
      <c r="BN52" s="496"/>
      <c r="BO52" s="496"/>
      <c r="BP52" s="496"/>
      <c r="BQ52" s="496"/>
      <c r="BR52" s="496"/>
      <c r="BS52" s="496"/>
      <c r="BT52" s="496"/>
      <c r="BU52" s="496"/>
      <c r="BV52" s="496"/>
      <c r="BW52" s="496"/>
      <c r="BX52" s="496"/>
      <c r="BY52" s="496"/>
      <c r="BZ52" s="496"/>
      <c r="CA52" s="496"/>
      <c r="CB52" s="496"/>
      <c r="CC52" s="496"/>
      <c r="CD52" s="496"/>
      <c r="CE52" s="496"/>
      <c r="CF52" s="496"/>
      <c r="CG52" s="496"/>
      <c r="CH52" s="496"/>
      <c r="CI52" s="496"/>
      <c r="CJ52" s="496"/>
      <c r="CK52" s="496"/>
      <c r="CL52" s="496"/>
      <c r="CM52" s="496"/>
      <c r="CN52" s="496"/>
      <c r="CO52" s="496"/>
      <c r="CP52" s="496"/>
      <c r="CQ52" s="496"/>
      <c r="CR52" s="496"/>
      <c r="CS52" s="496"/>
      <c r="CT52" s="496"/>
      <c r="CU52" s="496"/>
      <c r="CV52" s="496"/>
      <c r="CW52" s="496"/>
      <c r="CX52" s="496"/>
      <c r="CY52" s="496"/>
      <c r="CZ52" s="496"/>
      <c r="DA52" s="496"/>
      <c r="DB52" s="496"/>
      <c r="DC52" s="496"/>
      <c r="DD52" s="496"/>
      <c r="DE52" s="496"/>
      <c r="DF52" s="496"/>
      <c r="DG52" s="496"/>
      <c r="DH52" s="496"/>
      <c r="DI52" s="496"/>
      <c r="DJ52" s="496"/>
      <c r="DK52" s="496"/>
      <c r="DL52" s="496"/>
      <c r="DM52" s="496"/>
      <c r="DN52" s="496"/>
      <c r="DO52" s="496"/>
      <c r="DP52" s="496"/>
      <c r="DQ52" s="496"/>
      <c r="DR52" s="496"/>
      <c r="DS52" s="496"/>
      <c r="DT52" s="496"/>
      <c r="DU52" s="496"/>
      <c r="DV52" s="496"/>
      <c r="DW52" s="496"/>
      <c r="DX52" s="496"/>
      <c r="DY52" s="496"/>
      <c r="DZ52" s="496"/>
      <c r="EA52" s="496"/>
      <c r="EB52" s="496"/>
      <c r="EC52" s="496"/>
      <c r="ED52" s="496"/>
      <c r="EE52" s="496"/>
      <c r="EF52" s="496"/>
      <c r="EG52" s="496"/>
      <c r="EH52" s="496"/>
      <c r="EI52" s="496"/>
      <c r="EJ52" s="496"/>
      <c r="EK52" s="496"/>
      <c r="EL52" s="496"/>
      <c r="EM52" s="496"/>
      <c r="EN52" s="496"/>
      <c r="EO52" s="496"/>
      <c r="EP52" s="496"/>
      <c r="EQ52" s="496"/>
      <c r="ER52" s="496"/>
      <c r="ES52" s="496"/>
      <c r="ET52" s="496"/>
      <c r="EU52" s="496"/>
      <c r="EV52" s="496"/>
      <c r="EW52" s="496"/>
      <c r="EX52" s="496"/>
      <c r="EY52" s="496"/>
      <c r="EZ52" s="496"/>
      <c r="FA52" s="496"/>
      <c r="FB52" s="496"/>
      <c r="FC52" s="496"/>
      <c r="FD52" s="496"/>
      <c r="FE52" s="496"/>
      <c r="FF52" s="496"/>
      <c r="FG52" s="496"/>
      <c r="FH52" s="496"/>
      <c r="FI52" s="496"/>
      <c r="FJ52" s="496"/>
      <c r="FK52" s="496"/>
      <c r="FL52" s="496"/>
      <c r="FM52" s="496"/>
      <c r="FN52" s="496"/>
      <c r="FO52" s="496"/>
      <c r="FP52" s="496"/>
      <c r="FQ52" s="496"/>
      <c r="FR52" s="496"/>
      <c r="FS52" s="496"/>
      <c r="FT52" s="496"/>
      <c r="FU52" s="496"/>
      <c r="FV52" s="496"/>
      <c r="FW52" s="496"/>
      <c r="FX52" s="496"/>
      <c r="FY52" s="496"/>
      <c r="FZ52" s="496"/>
      <c r="GA52" s="496"/>
      <c r="GB52" s="496"/>
      <c r="GC52" s="496"/>
      <c r="GD52" s="496"/>
      <c r="GE52" s="496"/>
      <c r="GF52" s="496"/>
      <c r="GG52" s="496"/>
      <c r="GH52" s="496"/>
      <c r="GI52" s="496"/>
      <c r="GJ52" s="496"/>
      <c r="GK52" s="496"/>
      <c r="GL52" s="496"/>
      <c r="GM52" s="496"/>
      <c r="GN52" s="496"/>
      <c r="GO52" s="496"/>
      <c r="GP52" s="496"/>
      <c r="GQ52" s="496"/>
      <c r="GR52" s="496"/>
      <c r="GS52" s="496"/>
      <c r="GT52" s="496"/>
      <c r="GU52" s="496"/>
      <c r="GV52" s="496"/>
      <c r="GW52" s="496"/>
      <c r="GX52" s="496"/>
      <c r="GY52" s="496"/>
      <c r="GZ52" s="496"/>
      <c r="HA52" s="496"/>
      <c r="HB52" s="496"/>
      <c r="HC52" s="496"/>
      <c r="HD52" s="496"/>
    </row>
    <row r="53" spans="1:212" s="505" customFormat="1">
      <c r="A53" s="496"/>
      <c r="B53" s="497"/>
      <c r="P53" s="497"/>
      <c r="S53" s="497"/>
      <c r="T53" s="496"/>
      <c r="U53" s="496"/>
      <c r="V53" s="496"/>
      <c r="W53" s="496"/>
      <c r="X53" s="496"/>
      <c r="Y53" s="496"/>
      <c r="Z53" s="496"/>
      <c r="AA53" s="496"/>
      <c r="AB53" s="496"/>
      <c r="AC53" s="496"/>
      <c r="AD53" s="496"/>
      <c r="AE53" s="496"/>
      <c r="AF53" s="496"/>
      <c r="AG53" s="496"/>
      <c r="AH53" s="496"/>
      <c r="AI53" s="496"/>
      <c r="AJ53" s="496"/>
      <c r="AK53" s="496"/>
      <c r="AL53" s="496"/>
      <c r="AM53" s="496"/>
      <c r="AN53" s="496"/>
      <c r="AO53" s="496"/>
      <c r="AP53" s="496"/>
      <c r="AQ53" s="496"/>
      <c r="AR53" s="496"/>
      <c r="AS53" s="496"/>
      <c r="AT53" s="496"/>
      <c r="AU53" s="496"/>
      <c r="AV53" s="496"/>
      <c r="AW53" s="496"/>
      <c r="AX53" s="496"/>
      <c r="AY53" s="496"/>
      <c r="AZ53" s="496"/>
      <c r="BA53" s="496"/>
      <c r="BB53" s="496"/>
      <c r="BC53" s="496"/>
      <c r="BD53" s="496"/>
      <c r="BE53" s="496"/>
      <c r="BF53" s="496"/>
      <c r="BG53" s="496"/>
      <c r="BH53" s="496"/>
      <c r="BI53" s="496"/>
      <c r="BJ53" s="496"/>
      <c r="BK53" s="496"/>
      <c r="BL53" s="496"/>
      <c r="BM53" s="496"/>
      <c r="BN53" s="496"/>
      <c r="BO53" s="496"/>
      <c r="BP53" s="496"/>
      <c r="BQ53" s="496"/>
      <c r="BR53" s="496"/>
      <c r="BS53" s="496"/>
      <c r="BT53" s="496"/>
      <c r="BU53" s="496"/>
      <c r="BV53" s="496"/>
      <c r="BW53" s="496"/>
      <c r="BX53" s="496"/>
      <c r="BY53" s="496"/>
      <c r="BZ53" s="496"/>
      <c r="CA53" s="496"/>
      <c r="CB53" s="496"/>
      <c r="CC53" s="496"/>
      <c r="CD53" s="496"/>
      <c r="CE53" s="496"/>
      <c r="CF53" s="496"/>
      <c r="CG53" s="496"/>
      <c r="CH53" s="496"/>
      <c r="CI53" s="496"/>
      <c r="CJ53" s="496"/>
      <c r="CK53" s="496"/>
      <c r="CL53" s="496"/>
      <c r="CM53" s="496"/>
      <c r="CN53" s="496"/>
      <c r="CO53" s="496"/>
      <c r="CP53" s="496"/>
      <c r="CQ53" s="496"/>
      <c r="CR53" s="496"/>
      <c r="CS53" s="496"/>
      <c r="CT53" s="496"/>
      <c r="CU53" s="496"/>
      <c r="CV53" s="496"/>
      <c r="CW53" s="496"/>
      <c r="CX53" s="496"/>
      <c r="CY53" s="496"/>
      <c r="CZ53" s="496"/>
      <c r="DA53" s="496"/>
      <c r="DB53" s="496"/>
      <c r="DC53" s="496"/>
      <c r="DD53" s="496"/>
      <c r="DE53" s="496"/>
      <c r="DF53" s="496"/>
      <c r="DG53" s="496"/>
      <c r="DH53" s="496"/>
      <c r="DI53" s="496"/>
      <c r="DJ53" s="496"/>
      <c r="DK53" s="496"/>
      <c r="DL53" s="496"/>
      <c r="DM53" s="496"/>
      <c r="DN53" s="496"/>
      <c r="DO53" s="496"/>
      <c r="DP53" s="496"/>
      <c r="DQ53" s="496"/>
      <c r="DR53" s="496"/>
      <c r="DS53" s="496"/>
      <c r="DT53" s="496"/>
      <c r="DU53" s="496"/>
      <c r="DV53" s="496"/>
      <c r="DW53" s="496"/>
      <c r="DX53" s="496"/>
      <c r="DY53" s="496"/>
      <c r="DZ53" s="496"/>
      <c r="EA53" s="496"/>
      <c r="EB53" s="496"/>
      <c r="EC53" s="496"/>
      <c r="ED53" s="496"/>
      <c r="EE53" s="496"/>
      <c r="EF53" s="496"/>
      <c r="EG53" s="496"/>
      <c r="EH53" s="496"/>
      <c r="EI53" s="496"/>
      <c r="EJ53" s="496"/>
      <c r="EK53" s="496"/>
      <c r="EL53" s="496"/>
      <c r="EM53" s="496"/>
      <c r="EN53" s="496"/>
      <c r="EO53" s="496"/>
      <c r="EP53" s="496"/>
      <c r="EQ53" s="496"/>
      <c r="ER53" s="496"/>
      <c r="ES53" s="496"/>
      <c r="ET53" s="496"/>
      <c r="EU53" s="496"/>
      <c r="EV53" s="496"/>
      <c r="EW53" s="496"/>
      <c r="EX53" s="496"/>
      <c r="EY53" s="496"/>
      <c r="EZ53" s="496"/>
      <c r="FA53" s="496"/>
      <c r="FB53" s="496"/>
      <c r="FC53" s="496"/>
      <c r="FD53" s="496"/>
      <c r="FE53" s="496"/>
      <c r="FF53" s="496"/>
      <c r="FG53" s="496"/>
      <c r="FH53" s="496"/>
      <c r="FI53" s="496"/>
      <c r="FJ53" s="496"/>
      <c r="FK53" s="496"/>
      <c r="FL53" s="496"/>
      <c r="FM53" s="496"/>
      <c r="FN53" s="496"/>
      <c r="FO53" s="496"/>
      <c r="FP53" s="496"/>
      <c r="FQ53" s="496"/>
      <c r="FR53" s="496"/>
      <c r="FS53" s="496"/>
      <c r="FT53" s="496"/>
      <c r="FU53" s="496"/>
      <c r="FV53" s="496"/>
      <c r="FW53" s="496"/>
      <c r="FX53" s="496"/>
      <c r="FY53" s="496"/>
      <c r="FZ53" s="496"/>
      <c r="GA53" s="496"/>
      <c r="GB53" s="496"/>
      <c r="GC53" s="496"/>
      <c r="GD53" s="496"/>
      <c r="GE53" s="496"/>
      <c r="GF53" s="496"/>
      <c r="GG53" s="496"/>
      <c r="GH53" s="496"/>
      <c r="GI53" s="496"/>
      <c r="GJ53" s="496"/>
      <c r="GK53" s="496"/>
      <c r="GL53" s="496"/>
      <c r="GM53" s="496"/>
      <c r="GN53" s="496"/>
      <c r="GO53" s="496"/>
      <c r="GP53" s="496"/>
      <c r="GQ53" s="496"/>
      <c r="GR53" s="496"/>
      <c r="GS53" s="496"/>
      <c r="GT53" s="496"/>
      <c r="GU53" s="496"/>
      <c r="GV53" s="496"/>
      <c r="GW53" s="496"/>
      <c r="GX53" s="496"/>
      <c r="GY53" s="496"/>
      <c r="GZ53" s="496"/>
      <c r="HA53" s="496"/>
      <c r="HB53" s="496"/>
      <c r="HC53" s="496"/>
      <c r="HD53" s="496"/>
    </row>
    <row r="54" spans="1:212" s="505" customFormat="1">
      <c r="A54" s="496"/>
      <c r="B54" s="497"/>
      <c r="P54" s="497"/>
      <c r="S54" s="497"/>
      <c r="T54" s="496"/>
      <c r="U54" s="496"/>
      <c r="V54" s="496"/>
      <c r="W54" s="496"/>
      <c r="X54" s="496"/>
      <c r="Y54" s="496"/>
      <c r="Z54" s="496"/>
      <c r="AA54" s="496"/>
      <c r="AB54" s="496"/>
      <c r="AC54" s="496"/>
      <c r="AD54" s="496"/>
      <c r="AE54" s="496"/>
      <c r="AF54" s="496"/>
      <c r="AG54" s="496"/>
      <c r="AH54" s="496"/>
      <c r="AI54" s="496"/>
      <c r="AJ54" s="496"/>
      <c r="AK54" s="496"/>
      <c r="AL54" s="496"/>
      <c r="AM54" s="496"/>
      <c r="AN54" s="496"/>
      <c r="AO54" s="496"/>
      <c r="AP54" s="496"/>
      <c r="AQ54" s="496"/>
      <c r="AR54" s="496"/>
      <c r="AS54" s="496"/>
      <c r="AT54" s="496"/>
      <c r="AU54" s="496"/>
      <c r="AV54" s="496"/>
      <c r="AW54" s="496"/>
      <c r="AX54" s="496"/>
      <c r="AY54" s="496"/>
      <c r="AZ54" s="496"/>
      <c r="BA54" s="496"/>
      <c r="BB54" s="496"/>
      <c r="BC54" s="496"/>
      <c r="BD54" s="496"/>
      <c r="BE54" s="496"/>
      <c r="BF54" s="496"/>
      <c r="BG54" s="496"/>
      <c r="BH54" s="496"/>
      <c r="BI54" s="496"/>
      <c r="BJ54" s="496"/>
      <c r="BK54" s="496"/>
      <c r="BL54" s="496"/>
      <c r="BM54" s="496"/>
      <c r="BN54" s="496"/>
      <c r="BO54" s="496"/>
      <c r="BP54" s="496"/>
      <c r="BQ54" s="496"/>
      <c r="BR54" s="496"/>
      <c r="BS54" s="496"/>
      <c r="BT54" s="496"/>
      <c r="BU54" s="496"/>
      <c r="BV54" s="496"/>
      <c r="BW54" s="496"/>
      <c r="BX54" s="496"/>
      <c r="BY54" s="496"/>
      <c r="BZ54" s="496"/>
      <c r="CA54" s="496"/>
      <c r="CB54" s="496"/>
      <c r="CC54" s="496"/>
      <c r="CD54" s="496"/>
      <c r="CE54" s="496"/>
      <c r="CF54" s="496"/>
      <c r="CG54" s="496"/>
      <c r="CH54" s="496"/>
      <c r="CI54" s="496"/>
      <c r="CJ54" s="496"/>
      <c r="CK54" s="496"/>
      <c r="CL54" s="496"/>
      <c r="CM54" s="496"/>
      <c r="CN54" s="496"/>
      <c r="CO54" s="496"/>
      <c r="CP54" s="496"/>
      <c r="CQ54" s="496"/>
      <c r="CR54" s="496"/>
      <c r="CS54" s="496"/>
      <c r="CT54" s="496"/>
      <c r="CU54" s="496"/>
      <c r="CV54" s="496"/>
      <c r="CW54" s="496"/>
      <c r="CX54" s="496"/>
      <c r="CY54" s="496"/>
      <c r="CZ54" s="496"/>
      <c r="DA54" s="496"/>
      <c r="DB54" s="496"/>
      <c r="DC54" s="496"/>
      <c r="DD54" s="496"/>
      <c r="DE54" s="496"/>
      <c r="DF54" s="496"/>
      <c r="DG54" s="496"/>
      <c r="DH54" s="496"/>
      <c r="DI54" s="496"/>
      <c r="DJ54" s="496"/>
      <c r="DK54" s="496"/>
      <c r="DL54" s="496"/>
      <c r="DM54" s="496"/>
      <c r="DN54" s="496"/>
      <c r="DO54" s="496"/>
      <c r="DP54" s="496"/>
      <c r="DQ54" s="496"/>
      <c r="DR54" s="496"/>
      <c r="DS54" s="496"/>
      <c r="DT54" s="496"/>
      <c r="DU54" s="496"/>
      <c r="DV54" s="496"/>
      <c r="DW54" s="496"/>
      <c r="DX54" s="496"/>
      <c r="DY54" s="496"/>
      <c r="DZ54" s="496"/>
      <c r="EA54" s="496"/>
      <c r="EB54" s="496"/>
      <c r="EC54" s="496"/>
      <c r="ED54" s="496"/>
      <c r="EE54" s="496"/>
      <c r="EF54" s="496"/>
      <c r="EG54" s="496"/>
      <c r="EH54" s="496"/>
      <c r="EI54" s="496"/>
      <c r="EJ54" s="496"/>
      <c r="EK54" s="496"/>
      <c r="EL54" s="496"/>
      <c r="EM54" s="496"/>
      <c r="EN54" s="496"/>
      <c r="EO54" s="496"/>
      <c r="EP54" s="496"/>
      <c r="EQ54" s="496"/>
      <c r="ER54" s="496"/>
      <c r="ES54" s="496"/>
      <c r="ET54" s="496"/>
      <c r="EU54" s="496"/>
      <c r="EV54" s="496"/>
      <c r="EW54" s="496"/>
      <c r="EX54" s="496"/>
      <c r="EY54" s="496"/>
      <c r="EZ54" s="496"/>
      <c r="FA54" s="496"/>
      <c r="FB54" s="496"/>
      <c r="FC54" s="496"/>
      <c r="FD54" s="496"/>
      <c r="FE54" s="496"/>
      <c r="FF54" s="496"/>
      <c r="FG54" s="496"/>
      <c r="FH54" s="496"/>
      <c r="FI54" s="496"/>
      <c r="FJ54" s="496"/>
      <c r="FK54" s="496"/>
      <c r="FL54" s="496"/>
      <c r="FM54" s="496"/>
      <c r="FN54" s="496"/>
      <c r="FO54" s="496"/>
      <c r="FP54" s="496"/>
      <c r="FQ54" s="496"/>
      <c r="FR54" s="496"/>
      <c r="FS54" s="496"/>
      <c r="FT54" s="496"/>
      <c r="FU54" s="496"/>
      <c r="FV54" s="496"/>
      <c r="FW54" s="496"/>
      <c r="FX54" s="496"/>
      <c r="FY54" s="496"/>
      <c r="FZ54" s="496"/>
      <c r="GA54" s="496"/>
      <c r="GB54" s="496"/>
      <c r="GC54" s="496"/>
      <c r="GD54" s="496"/>
      <c r="GE54" s="496"/>
      <c r="GF54" s="496"/>
      <c r="GG54" s="496"/>
      <c r="GH54" s="496"/>
      <c r="GI54" s="496"/>
      <c r="GJ54" s="496"/>
      <c r="GK54" s="496"/>
      <c r="GL54" s="496"/>
      <c r="GM54" s="496"/>
      <c r="GN54" s="496"/>
      <c r="GO54" s="496"/>
      <c r="GP54" s="496"/>
      <c r="GQ54" s="496"/>
      <c r="GR54" s="496"/>
      <c r="GS54" s="496"/>
      <c r="GT54" s="496"/>
      <c r="GU54" s="496"/>
      <c r="GV54" s="496"/>
      <c r="GW54" s="496"/>
      <c r="GX54" s="496"/>
      <c r="GY54" s="496"/>
      <c r="GZ54" s="496"/>
      <c r="HA54" s="496"/>
      <c r="HB54" s="496"/>
      <c r="HC54" s="496"/>
      <c r="HD54" s="496"/>
    </row>
    <row r="55" spans="1:212" s="505" customFormat="1">
      <c r="A55" s="496"/>
      <c r="B55" s="497"/>
      <c r="P55" s="497"/>
      <c r="S55" s="497"/>
      <c r="T55" s="496"/>
      <c r="U55" s="496"/>
      <c r="V55" s="496"/>
      <c r="W55" s="496"/>
      <c r="X55" s="496"/>
      <c r="Y55" s="496"/>
      <c r="Z55" s="496"/>
      <c r="AA55" s="496"/>
      <c r="AB55" s="496"/>
      <c r="AC55" s="496"/>
      <c r="AD55" s="496"/>
      <c r="AE55" s="496"/>
      <c r="AF55" s="496"/>
      <c r="AG55" s="496"/>
      <c r="AH55" s="496"/>
      <c r="AI55" s="496"/>
      <c r="AJ55" s="496"/>
      <c r="AK55" s="496"/>
      <c r="AL55" s="496"/>
      <c r="AM55" s="496"/>
      <c r="AN55" s="496"/>
      <c r="AO55" s="496"/>
      <c r="AP55" s="496"/>
      <c r="AQ55" s="496"/>
      <c r="AR55" s="496"/>
      <c r="AS55" s="496"/>
      <c r="AT55" s="496"/>
      <c r="AU55" s="496"/>
      <c r="AV55" s="496"/>
      <c r="AW55" s="496"/>
      <c r="AX55" s="496"/>
      <c r="AY55" s="496"/>
      <c r="AZ55" s="496"/>
      <c r="BA55" s="496"/>
      <c r="BB55" s="496"/>
      <c r="BC55" s="496"/>
      <c r="BD55" s="496"/>
      <c r="BE55" s="496"/>
      <c r="BF55" s="496"/>
      <c r="BG55" s="496"/>
      <c r="BH55" s="496"/>
      <c r="BI55" s="496"/>
      <c r="BJ55" s="496"/>
      <c r="BK55" s="496"/>
      <c r="BL55" s="496"/>
      <c r="BM55" s="496"/>
      <c r="BN55" s="496"/>
      <c r="BO55" s="496"/>
      <c r="BP55" s="496"/>
      <c r="BQ55" s="496"/>
      <c r="BR55" s="496"/>
      <c r="BS55" s="496"/>
      <c r="BT55" s="496"/>
      <c r="BU55" s="496"/>
      <c r="BV55" s="496"/>
      <c r="BW55" s="496"/>
      <c r="BX55" s="496"/>
      <c r="BY55" s="496"/>
      <c r="BZ55" s="496"/>
      <c r="CA55" s="496"/>
      <c r="CB55" s="496"/>
      <c r="CC55" s="496"/>
      <c r="CD55" s="496"/>
      <c r="CE55" s="496"/>
      <c r="CF55" s="496"/>
      <c r="CG55" s="496"/>
      <c r="CH55" s="496"/>
      <c r="CI55" s="496"/>
      <c r="CJ55" s="496"/>
      <c r="CK55" s="496"/>
      <c r="CL55" s="496"/>
      <c r="CM55" s="496"/>
      <c r="CN55" s="496"/>
      <c r="CO55" s="496"/>
      <c r="CP55" s="496"/>
      <c r="CQ55" s="496"/>
      <c r="CR55" s="496"/>
      <c r="CS55" s="496"/>
      <c r="CT55" s="496"/>
      <c r="CU55" s="496"/>
      <c r="CV55" s="496"/>
      <c r="CW55" s="496"/>
      <c r="CX55" s="496"/>
      <c r="CY55" s="496"/>
      <c r="CZ55" s="496"/>
      <c r="DA55" s="496"/>
      <c r="DB55" s="496"/>
      <c r="DC55" s="496"/>
      <c r="DD55" s="496"/>
      <c r="DE55" s="496"/>
      <c r="DF55" s="496"/>
      <c r="DG55" s="496"/>
      <c r="DH55" s="496"/>
      <c r="DI55" s="496"/>
      <c r="DJ55" s="496"/>
      <c r="DK55" s="496"/>
      <c r="DL55" s="496"/>
      <c r="DM55" s="496"/>
      <c r="DN55" s="496"/>
      <c r="DO55" s="496"/>
      <c r="DP55" s="496"/>
      <c r="DQ55" s="496"/>
      <c r="DR55" s="496"/>
      <c r="DS55" s="496"/>
      <c r="DT55" s="496"/>
      <c r="DU55" s="496"/>
      <c r="DV55" s="496"/>
      <c r="DW55" s="496"/>
      <c r="DX55" s="496"/>
      <c r="DY55" s="496"/>
      <c r="DZ55" s="496"/>
      <c r="EA55" s="496"/>
      <c r="EB55" s="496"/>
      <c r="EC55" s="496"/>
      <c r="ED55" s="496"/>
      <c r="EE55" s="496"/>
      <c r="EF55" s="496"/>
      <c r="EG55" s="496"/>
      <c r="EH55" s="496"/>
      <c r="EI55" s="496"/>
      <c r="EJ55" s="496"/>
      <c r="EK55" s="496"/>
      <c r="EL55" s="496"/>
      <c r="EM55" s="496"/>
      <c r="EN55" s="496"/>
      <c r="EO55" s="496"/>
      <c r="EP55" s="496"/>
      <c r="EQ55" s="496"/>
      <c r="ER55" s="496"/>
      <c r="ES55" s="496"/>
      <c r="ET55" s="496"/>
      <c r="EU55" s="496"/>
      <c r="EV55" s="496"/>
      <c r="EW55" s="496"/>
      <c r="EX55" s="496"/>
      <c r="EY55" s="496"/>
      <c r="EZ55" s="496"/>
      <c r="FA55" s="496"/>
      <c r="FB55" s="496"/>
      <c r="FC55" s="496"/>
      <c r="FD55" s="496"/>
      <c r="FE55" s="496"/>
      <c r="FF55" s="496"/>
      <c r="FG55" s="496"/>
      <c r="FH55" s="496"/>
      <c r="FI55" s="496"/>
      <c r="FJ55" s="496"/>
      <c r="FK55" s="496"/>
      <c r="FL55" s="496"/>
      <c r="FM55" s="496"/>
      <c r="FN55" s="496"/>
      <c r="FO55" s="496"/>
      <c r="FP55" s="496"/>
      <c r="FQ55" s="496"/>
      <c r="FR55" s="496"/>
      <c r="FS55" s="496"/>
      <c r="FT55" s="496"/>
      <c r="FU55" s="496"/>
      <c r="FV55" s="496"/>
      <c r="FW55" s="496"/>
      <c r="FX55" s="496"/>
      <c r="FY55" s="496"/>
      <c r="FZ55" s="496"/>
      <c r="GA55" s="496"/>
      <c r="GB55" s="496"/>
      <c r="GC55" s="496"/>
      <c r="GD55" s="496"/>
      <c r="GE55" s="496"/>
      <c r="GF55" s="496"/>
      <c r="GG55" s="496"/>
      <c r="GH55" s="496"/>
      <c r="GI55" s="496"/>
      <c r="GJ55" s="496"/>
      <c r="GK55" s="496"/>
      <c r="GL55" s="496"/>
      <c r="GM55" s="496"/>
      <c r="GN55" s="496"/>
      <c r="GO55" s="496"/>
      <c r="GP55" s="496"/>
      <c r="GQ55" s="496"/>
      <c r="GR55" s="496"/>
      <c r="GS55" s="496"/>
      <c r="GT55" s="496"/>
      <c r="GU55" s="496"/>
      <c r="GV55" s="496"/>
      <c r="GW55" s="496"/>
      <c r="GX55" s="496"/>
      <c r="GY55" s="496"/>
      <c r="GZ55" s="496"/>
      <c r="HA55" s="496"/>
      <c r="HB55" s="496"/>
      <c r="HC55" s="496"/>
      <c r="HD55" s="496"/>
    </row>
    <row r="56" spans="1:212" s="505" customFormat="1">
      <c r="A56" s="496"/>
      <c r="B56" s="497"/>
      <c r="P56" s="497"/>
      <c r="S56" s="497"/>
      <c r="T56" s="496"/>
      <c r="U56" s="496"/>
      <c r="V56" s="496"/>
      <c r="W56" s="496"/>
      <c r="X56" s="496"/>
      <c r="Y56" s="496"/>
      <c r="Z56" s="496"/>
      <c r="AA56" s="496"/>
      <c r="AB56" s="496"/>
      <c r="AC56" s="496"/>
      <c r="AD56" s="496"/>
      <c r="AE56" s="496"/>
      <c r="AF56" s="496"/>
      <c r="AG56" s="496"/>
      <c r="AH56" s="496"/>
      <c r="AI56" s="496"/>
      <c r="AJ56" s="496"/>
      <c r="AK56" s="496"/>
      <c r="AL56" s="496"/>
      <c r="AM56" s="496"/>
      <c r="AN56" s="496"/>
      <c r="AO56" s="496"/>
      <c r="AP56" s="496"/>
      <c r="AQ56" s="496"/>
      <c r="AR56" s="496"/>
      <c r="AS56" s="496"/>
      <c r="AT56" s="496"/>
      <c r="AU56" s="496"/>
      <c r="AV56" s="496"/>
      <c r="AW56" s="496"/>
      <c r="AX56" s="496"/>
      <c r="AY56" s="496"/>
      <c r="AZ56" s="496"/>
      <c r="BA56" s="496"/>
      <c r="BB56" s="496"/>
      <c r="BC56" s="496"/>
      <c r="BD56" s="496"/>
      <c r="BE56" s="496"/>
      <c r="BF56" s="496"/>
      <c r="BG56" s="496"/>
      <c r="BH56" s="496"/>
      <c r="BI56" s="496"/>
      <c r="BJ56" s="496"/>
      <c r="BK56" s="496"/>
      <c r="BL56" s="496"/>
      <c r="BM56" s="496"/>
      <c r="BN56" s="496"/>
      <c r="BO56" s="496"/>
      <c r="BP56" s="496"/>
      <c r="BQ56" s="496"/>
      <c r="BR56" s="496"/>
      <c r="BS56" s="496"/>
      <c r="BT56" s="496"/>
      <c r="BU56" s="496"/>
      <c r="BV56" s="496"/>
      <c r="BW56" s="496"/>
      <c r="BX56" s="496"/>
      <c r="BY56" s="496"/>
      <c r="BZ56" s="496"/>
      <c r="CA56" s="496"/>
      <c r="CB56" s="496"/>
      <c r="CC56" s="496"/>
      <c r="CD56" s="496"/>
      <c r="CE56" s="496"/>
      <c r="CF56" s="496"/>
      <c r="CG56" s="496"/>
      <c r="CH56" s="496"/>
      <c r="CI56" s="496"/>
      <c r="CJ56" s="496"/>
      <c r="CK56" s="496"/>
      <c r="CL56" s="496"/>
      <c r="CM56" s="496"/>
      <c r="CN56" s="496"/>
      <c r="CO56" s="496"/>
      <c r="CP56" s="496"/>
      <c r="CQ56" s="496"/>
      <c r="CR56" s="496"/>
      <c r="CS56" s="496"/>
      <c r="CT56" s="496"/>
      <c r="CU56" s="496"/>
      <c r="CV56" s="496"/>
      <c r="CW56" s="496"/>
      <c r="CX56" s="496"/>
      <c r="CY56" s="496"/>
      <c r="CZ56" s="496"/>
      <c r="DA56" s="496"/>
      <c r="DB56" s="496"/>
      <c r="DC56" s="496"/>
      <c r="DD56" s="496"/>
      <c r="DE56" s="496"/>
      <c r="DF56" s="496"/>
      <c r="DG56" s="496"/>
      <c r="DH56" s="496"/>
      <c r="DI56" s="496"/>
      <c r="DJ56" s="496"/>
      <c r="DK56" s="496"/>
      <c r="DL56" s="496"/>
      <c r="DM56" s="496"/>
      <c r="DN56" s="496"/>
      <c r="DO56" s="496"/>
      <c r="DP56" s="496"/>
      <c r="DQ56" s="496"/>
      <c r="DR56" s="496"/>
      <c r="DS56" s="496"/>
      <c r="DT56" s="496"/>
      <c r="DU56" s="496"/>
      <c r="DV56" s="496"/>
      <c r="DW56" s="496"/>
      <c r="DX56" s="496"/>
      <c r="DY56" s="496"/>
      <c r="DZ56" s="496"/>
      <c r="EA56" s="496"/>
      <c r="EB56" s="496"/>
      <c r="EC56" s="496"/>
      <c r="ED56" s="496"/>
      <c r="EE56" s="496"/>
      <c r="EF56" s="496"/>
      <c r="EG56" s="496"/>
      <c r="EH56" s="496"/>
      <c r="EI56" s="496"/>
      <c r="EJ56" s="496"/>
      <c r="EK56" s="496"/>
      <c r="EL56" s="496"/>
      <c r="EM56" s="496"/>
      <c r="EN56" s="496"/>
      <c r="EO56" s="496"/>
      <c r="EP56" s="496"/>
      <c r="EQ56" s="496"/>
      <c r="ER56" s="496"/>
      <c r="ES56" s="496"/>
      <c r="ET56" s="496"/>
      <c r="EU56" s="496"/>
      <c r="EV56" s="496"/>
      <c r="EW56" s="496"/>
      <c r="EX56" s="496"/>
      <c r="EY56" s="496"/>
      <c r="EZ56" s="496"/>
      <c r="FA56" s="496"/>
      <c r="FB56" s="496"/>
      <c r="FC56" s="496"/>
      <c r="FD56" s="496"/>
      <c r="FE56" s="496"/>
      <c r="FF56" s="496"/>
      <c r="FG56" s="496"/>
      <c r="FH56" s="496"/>
      <c r="FI56" s="496"/>
      <c r="FJ56" s="496"/>
      <c r="FK56" s="496"/>
      <c r="FL56" s="496"/>
      <c r="FM56" s="496"/>
      <c r="FN56" s="496"/>
      <c r="FO56" s="496"/>
      <c r="FP56" s="496"/>
      <c r="FQ56" s="496"/>
      <c r="FR56" s="496"/>
      <c r="FS56" s="496"/>
      <c r="FT56" s="496"/>
      <c r="FU56" s="496"/>
      <c r="FV56" s="496"/>
      <c r="FW56" s="496"/>
      <c r="FX56" s="496"/>
      <c r="FY56" s="496"/>
      <c r="FZ56" s="496"/>
      <c r="GA56" s="496"/>
      <c r="GB56" s="496"/>
      <c r="GC56" s="496"/>
      <c r="GD56" s="496"/>
      <c r="GE56" s="496"/>
      <c r="GF56" s="496"/>
      <c r="GG56" s="496"/>
      <c r="GH56" s="496"/>
      <c r="GI56" s="496"/>
      <c r="GJ56" s="496"/>
      <c r="GK56" s="496"/>
      <c r="GL56" s="496"/>
      <c r="GM56" s="496"/>
      <c r="GN56" s="496"/>
      <c r="GO56" s="496"/>
      <c r="GP56" s="496"/>
      <c r="GQ56" s="496"/>
      <c r="GR56" s="496"/>
      <c r="GS56" s="496"/>
      <c r="GT56" s="496"/>
      <c r="GU56" s="496"/>
      <c r="GV56" s="496"/>
      <c r="GW56" s="496"/>
      <c r="GX56" s="496"/>
      <c r="GY56" s="496"/>
      <c r="GZ56" s="496"/>
      <c r="HA56" s="496"/>
      <c r="HB56" s="496"/>
      <c r="HC56" s="496"/>
      <c r="HD56" s="496"/>
    </row>
    <row r="57" spans="1:212" s="505" customFormat="1">
      <c r="A57" s="496"/>
      <c r="B57" s="497"/>
      <c r="P57" s="497"/>
      <c r="S57" s="497"/>
      <c r="T57" s="496"/>
      <c r="U57" s="496"/>
      <c r="V57" s="496"/>
      <c r="W57" s="496"/>
      <c r="X57" s="496"/>
      <c r="Y57" s="496"/>
      <c r="Z57" s="496"/>
      <c r="AA57" s="496"/>
      <c r="AB57" s="496"/>
      <c r="AC57" s="496"/>
      <c r="AD57" s="496"/>
      <c r="AE57" s="496"/>
      <c r="AF57" s="496"/>
      <c r="AG57" s="496"/>
      <c r="AH57" s="496"/>
      <c r="AI57" s="496"/>
      <c r="AJ57" s="496"/>
      <c r="AK57" s="496"/>
      <c r="AL57" s="496"/>
      <c r="AM57" s="496"/>
      <c r="AN57" s="496"/>
      <c r="AO57" s="496"/>
      <c r="AP57" s="496"/>
      <c r="AQ57" s="496"/>
      <c r="AR57" s="496"/>
      <c r="AS57" s="496"/>
      <c r="AT57" s="496"/>
      <c r="AU57" s="496"/>
      <c r="AV57" s="496"/>
      <c r="AW57" s="496"/>
      <c r="AX57" s="496"/>
      <c r="AY57" s="496"/>
      <c r="AZ57" s="496"/>
      <c r="BA57" s="496"/>
      <c r="BB57" s="496"/>
      <c r="BC57" s="496"/>
      <c r="BD57" s="496"/>
      <c r="BE57" s="496"/>
      <c r="BF57" s="496"/>
      <c r="BG57" s="496"/>
      <c r="BH57" s="496"/>
      <c r="BI57" s="496"/>
      <c r="BJ57" s="496"/>
      <c r="BK57" s="496"/>
      <c r="BL57" s="496"/>
      <c r="BM57" s="496"/>
      <c r="BN57" s="496"/>
      <c r="BO57" s="496"/>
      <c r="BP57" s="496"/>
      <c r="BQ57" s="496"/>
      <c r="BR57" s="496"/>
      <c r="BS57" s="496"/>
      <c r="BT57" s="496"/>
      <c r="BU57" s="496"/>
      <c r="BV57" s="496"/>
      <c r="BW57" s="496"/>
      <c r="BX57" s="496"/>
      <c r="BY57" s="496"/>
      <c r="BZ57" s="496"/>
      <c r="CA57" s="496"/>
      <c r="CB57" s="496"/>
      <c r="CC57" s="496"/>
      <c r="CD57" s="496"/>
      <c r="CE57" s="496"/>
      <c r="CF57" s="496"/>
      <c r="CG57" s="496"/>
      <c r="CH57" s="496"/>
      <c r="CI57" s="496"/>
      <c r="CJ57" s="496"/>
      <c r="CK57" s="496"/>
      <c r="CL57" s="496"/>
      <c r="CM57" s="496"/>
      <c r="CN57" s="496"/>
      <c r="CO57" s="496"/>
      <c r="CP57" s="496"/>
      <c r="CQ57" s="496"/>
      <c r="CR57" s="496"/>
      <c r="CS57" s="496"/>
      <c r="CT57" s="496"/>
      <c r="CU57" s="496"/>
      <c r="CV57" s="496"/>
      <c r="CW57" s="496"/>
      <c r="CX57" s="496"/>
      <c r="CY57" s="496"/>
      <c r="CZ57" s="496"/>
      <c r="DA57" s="496"/>
      <c r="DB57" s="496"/>
      <c r="DC57" s="496"/>
      <c r="DD57" s="496"/>
      <c r="DE57" s="496"/>
      <c r="DF57" s="496"/>
      <c r="DG57" s="496"/>
      <c r="DH57" s="496"/>
      <c r="DI57" s="496"/>
      <c r="DJ57" s="496"/>
      <c r="DK57" s="496"/>
      <c r="DL57" s="496"/>
      <c r="DM57" s="496"/>
      <c r="DN57" s="496"/>
      <c r="DO57" s="496"/>
      <c r="DP57" s="496"/>
      <c r="DQ57" s="496"/>
      <c r="DR57" s="496"/>
      <c r="DS57" s="496"/>
      <c r="DT57" s="496"/>
      <c r="DU57" s="496"/>
      <c r="DV57" s="496"/>
      <c r="DW57" s="496"/>
      <c r="DX57" s="496"/>
      <c r="DY57" s="496"/>
      <c r="DZ57" s="496"/>
      <c r="EA57" s="496"/>
      <c r="EB57" s="496"/>
      <c r="EC57" s="496"/>
      <c r="ED57" s="496"/>
      <c r="EE57" s="496"/>
      <c r="EF57" s="496"/>
      <c r="EG57" s="496"/>
      <c r="EH57" s="496"/>
      <c r="EI57" s="496"/>
      <c r="EJ57" s="496"/>
      <c r="EK57" s="496"/>
      <c r="EL57" s="496"/>
      <c r="EM57" s="496"/>
      <c r="EN57" s="496"/>
      <c r="EO57" s="496"/>
      <c r="EP57" s="496"/>
      <c r="EQ57" s="496"/>
      <c r="ER57" s="496"/>
      <c r="ES57" s="496"/>
      <c r="ET57" s="496"/>
      <c r="EU57" s="496"/>
      <c r="EV57" s="496"/>
      <c r="EW57" s="496"/>
      <c r="EX57" s="496"/>
      <c r="EY57" s="496"/>
      <c r="EZ57" s="496"/>
      <c r="FA57" s="496"/>
      <c r="FB57" s="496"/>
      <c r="FC57" s="496"/>
      <c r="FD57" s="496"/>
      <c r="FE57" s="496"/>
      <c r="FF57" s="496"/>
      <c r="FG57" s="496"/>
      <c r="FH57" s="496"/>
      <c r="FI57" s="496"/>
      <c r="FJ57" s="496"/>
      <c r="FK57" s="496"/>
      <c r="FL57" s="496"/>
      <c r="FM57" s="496"/>
      <c r="FN57" s="496"/>
      <c r="FO57" s="496"/>
      <c r="FP57" s="496"/>
      <c r="FQ57" s="496"/>
      <c r="FR57" s="496"/>
      <c r="FS57" s="496"/>
      <c r="FT57" s="496"/>
      <c r="FU57" s="496"/>
      <c r="FV57" s="496"/>
      <c r="FW57" s="496"/>
      <c r="FX57" s="496"/>
      <c r="FY57" s="496"/>
      <c r="FZ57" s="496"/>
      <c r="GA57" s="496"/>
      <c r="GB57" s="496"/>
      <c r="GC57" s="496"/>
      <c r="GD57" s="496"/>
      <c r="GE57" s="496"/>
      <c r="GF57" s="496"/>
      <c r="GG57" s="496"/>
      <c r="GH57" s="496"/>
      <c r="GI57" s="496"/>
      <c r="GJ57" s="496"/>
      <c r="GK57" s="496"/>
      <c r="GL57" s="496"/>
      <c r="GM57" s="496"/>
      <c r="GN57" s="496"/>
      <c r="GO57" s="496"/>
      <c r="GP57" s="496"/>
      <c r="GQ57" s="496"/>
      <c r="GR57" s="496"/>
      <c r="GS57" s="496"/>
      <c r="GT57" s="496"/>
      <c r="GU57" s="496"/>
      <c r="GV57" s="496"/>
      <c r="GW57" s="496"/>
      <c r="GX57" s="496"/>
      <c r="GY57" s="496"/>
      <c r="GZ57" s="496"/>
      <c r="HA57" s="496"/>
      <c r="HB57" s="496"/>
      <c r="HC57" s="496"/>
      <c r="HD57" s="496"/>
    </row>
    <row r="58" spans="1:212" s="505" customFormat="1">
      <c r="A58" s="496"/>
      <c r="B58" s="497"/>
      <c r="P58" s="497"/>
      <c r="S58" s="497"/>
      <c r="T58" s="496"/>
      <c r="U58" s="496"/>
      <c r="V58" s="496"/>
      <c r="W58" s="496"/>
      <c r="X58" s="496"/>
      <c r="Y58" s="496"/>
      <c r="Z58" s="496"/>
      <c r="AA58" s="496"/>
      <c r="AB58" s="496"/>
      <c r="AC58" s="496"/>
      <c r="AD58" s="496"/>
      <c r="AE58" s="496"/>
      <c r="AF58" s="496"/>
      <c r="AG58" s="496"/>
      <c r="AH58" s="496"/>
      <c r="AI58" s="496"/>
      <c r="AJ58" s="496"/>
      <c r="AK58" s="496"/>
      <c r="AL58" s="496"/>
      <c r="AM58" s="496"/>
      <c r="AN58" s="496"/>
      <c r="AO58" s="496"/>
      <c r="AP58" s="496"/>
      <c r="AQ58" s="496"/>
      <c r="AR58" s="496"/>
      <c r="AS58" s="496"/>
      <c r="AT58" s="496"/>
      <c r="AU58" s="496"/>
      <c r="AV58" s="496"/>
      <c r="AW58" s="496"/>
      <c r="AX58" s="496"/>
      <c r="AY58" s="496"/>
      <c r="AZ58" s="496"/>
      <c r="BA58" s="496"/>
      <c r="BB58" s="496"/>
      <c r="BC58" s="496"/>
      <c r="BD58" s="496"/>
      <c r="BE58" s="496"/>
      <c r="BF58" s="496"/>
      <c r="BG58" s="496"/>
      <c r="BH58" s="496"/>
      <c r="BI58" s="496"/>
      <c r="BJ58" s="496"/>
      <c r="BK58" s="496"/>
      <c r="BL58" s="496"/>
      <c r="BM58" s="496"/>
      <c r="BN58" s="496"/>
      <c r="BO58" s="496"/>
      <c r="BP58" s="496"/>
      <c r="BQ58" s="496"/>
      <c r="BR58" s="496"/>
      <c r="BS58" s="496"/>
      <c r="BT58" s="496"/>
      <c r="BU58" s="496"/>
      <c r="BV58" s="496"/>
      <c r="BW58" s="496"/>
      <c r="BX58" s="496"/>
      <c r="BY58" s="496"/>
      <c r="BZ58" s="496"/>
      <c r="CA58" s="496"/>
      <c r="CB58" s="496"/>
      <c r="CC58" s="496"/>
      <c r="CD58" s="496"/>
      <c r="CE58" s="496"/>
      <c r="CF58" s="496"/>
      <c r="CG58" s="496"/>
      <c r="CH58" s="496"/>
      <c r="CI58" s="496"/>
      <c r="CJ58" s="496"/>
      <c r="CK58" s="496"/>
      <c r="CL58" s="496"/>
      <c r="CM58" s="496"/>
      <c r="CN58" s="496"/>
      <c r="CO58" s="496"/>
      <c r="CP58" s="496"/>
      <c r="CQ58" s="496"/>
      <c r="CR58" s="496"/>
      <c r="CS58" s="496"/>
      <c r="CT58" s="496"/>
      <c r="CU58" s="496"/>
      <c r="CV58" s="496"/>
      <c r="CW58" s="496"/>
      <c r="CX58" s="496"/>
      <c r="CY58" s="496"/>
      <c r="CZ58" s="496"/>
      <c r="DA58" s="496"/>
      <c r="DB58" s="496"/>
      <c r="DC58" s="496"/>
      <c r="DD58" s="496"/>
      <c r="DE58" s="496"/>
      <c r="DF58" s="496"/>
      <c r="DG58" s="496"/>
      <c r="DH58" s="496"/>
      <c r="DI58" s="496"/>
      <c r="DJ58" s="496"/>
      <c r="DK58" s="496"/>
      <c r="DL58" s="496"/>
      <c r="DM58" s="496"/>
      <c r="DN58" s="496"/>
      <c r="DO58" s="496"/>
      <c r="DP58" s="496"/>
      <c r="DQ58" s="496"/>
      <c r="DR58" s="496"/>
      <c r="DS58" s="496"/>
      <c r="DT58" s="496"/>
      <c r="DU58" s="496"/>
      <c r="DV58" s="496"/>
      <c r="DW58" s="496"/>
      <c r="DX58" s="496"/>
      <c r="DY58" s="496"/>
      <c r="DZ58" s="496"/>
      <c r="EA58" s="496"/>
      <c r="EB58" s="496"/>
      <c r="EC58" s="496"/>
      <c r="ED58" s="496"/>
      <c r="EE58" s="496"/>
      <c r="EF58" s="496"/>
      <c r="EG58" s="496"/>
      <c r="EH58" s="496"/>
      <c r="EI58" s="496"/>
      <c r="EJ58" s="496"/>
      <c r="EK58" s="496"/>
      <c r="EL58" s="496"/>
      <c r="EM58" s="496"/>
      <c r="EN58" s="496"/>
      <c r="EO58" s="496"/>
      <c r="EP58" s="496"/>
      <c r="EQ58" s="496"/>
      <c r="ER58" s="496"/>
      <c r="ES58" s="496"/>
      <c r="ET58" s="496"/>
      <c r="EU58" s="496"/>
      <c r="EV58" s="496"/>
      <c r="EW58" s="496"/>
      <c r="EX58" s="496"/>
      <c r="EY58" s="496"/>
      <c r="EZ58" s="496"/>
      <c r="FA58" s="496"/>
      <c r="FB58" s="496"/>
      <c r="FC58" s="496"/>
      <c r="FD58" s="496"/>
      <c r="FE58" s="496"/>
      <c r="FF58" s="496"/>
      <c r="FG58" s="496"/>
      <c r="FH58" s="496"/>
      <c r="FI58" s="496"/>
      <c r="FJ58" s="496"/>
      <c r="FK58" s="496"/>
      <c r="FL58" s="496"/>
      <c r="FM58" s="496"/>
      <c r="FN58" s="496"/>
      <c r="FO58" s="496"/>
      <c r="FP58" s="496"/>
      <c r="FQ58" s="496"/>
      <c r="FR58" s="496"/>
      <c r="FS58" s="496"/>
      <c r="FT58" s="496"/>
      <c r="FU58" s="496"/>
      <c r="FV58" s="496"/>
      <c r="FW58" s="496"/>
      <c r="FX58" s="496"/>
      <c r="FY58" s="496"/>
      <c r="FZ58" s="496"/>
      <c r="GA58" s="496"/>
      <c r="GB58" s="496"/>
      <c r="GC58" s="496"/>
      <c r="GD58" s="496"/>
      <c r="GE58" s="496"/>
      <c r="GF58" s="496"/>
      <c r="GG58" s="496"/>
      <c r="GH58" s="496"/>
      <c r="GI58" s="496"/>
      <c r="GJ58" s="496"/>
      <c r="GK58" s="496"/>
      <c r="GL58" s="496"/>
      <c r="GM58" s="496"/>
      <c r="GN58" s="496"/>
      <c r="GO58" s="496"/>
      <c r="GP58" s="496"/>
      <c r="GQ58" s="496"/>
      <c r="GR58" s="496"/>
      <c r="GS58" s="496"/>
      <c r="GT58" s="496"/>
      <c r="GU58" s="496"/>
      <c r="GV58" s="496"/>
      <c r="GW58" s="496"/>
      <c r="GX58" s="496"/>
      <c r="GY58" s="496"/>
      <c r="GZ58" s="496"/>
      <c r="HA58" s="496"/>
      <c r="HB58" s="496"/>
      <c r="HC58" s="496"/>
      <c r="HD58" s="496"/>
    </row>
    <row r="59" spans="1:212" s="505" customFormat="1">
      <c r="A59" s="496"/>
      <c r="B59" s="497"/>
      <c r="P59" s="497"/>
      <c r="S59" s="497"/>
      <c r="T59" s="496"/>
      <c r="U59" s="496"/>
      <c r="V59" s="496"/>
      <c r="W59" s="496"/>
      <c r="X59" s="496"/>
      <c r="Y59" s="496"/>
      <c r="Z59" s="496"/>
      <c r="AA59" s="496"/>
      <c r="AB59" s="496"/>
      <c r="AC59" s="496"/>
      <c r="AD59" s="496"/>
      <c r="AE59" s="496"/>
      <c r="AF59" s="496"/>
      <c r="AG59" s="496"/>
      <c r="AH59" s="496"/>
      <c r="AI59" s="496"/>
      <c r="AJ59" s="496"/>
      <c r="AK59" s="496"/>
      <c r="AL59" s="496"/>
      <c r="AM59" s="496"/>
      <c r="AN59" s="496"/>
      <c r="AO59" s="496"/>
      <c r="AP59" s="496"/>
      <c r="AQ59" s="496"/>
      <c r="AR59" s="496"/>
      <c r="AS59" s="496"/>
      <c r="AT59" s="496"/>
      <c r="AU59" s="496"/>
      <c r="AV59" s="496"/>
      <c r="AW59" s="496"/>
      <c r="AX59" s="496"/>
      <c r="AY59" s="496"/>
      <c r="AZ59" s="496"/>
      <c r="BA59" s="496"/>
      <c r="BB59" s="496"/>
      <c r="BC59" s="496"/>
      <c r="BD59" s="496"/>
      <c r="BE59" s="496"/>
      <c r="BF59" s="496"/>
      <c r="BG59" s="496"/>
      <c r="BH59" s="496"/>
      <c r="BI59" s="496"/>
      <c r="BJ59" s="496"/>
      <c r="BK59" s="496"/>
      <c r="BL59" s="496"/>
      <c r="BM59" s="496"/>
      <c r="BN59" s="496"/>
      <c r="BO59" s="496"/>
      <c r="BP59" s="496"/>
      <c r="BQ59" s="496"/>
      <c r="BR59" s="496"/>
      <c r="BS59" s="496"/>
      <c r="BT59" s="496"/>
      <c r="BU59" s="496"/>
      <c r="BV59" s="496"/>
      <c r="BW59" s="496"/>
      <c r="BX59" s="496"/>
      <c r="BY59" s="496"/>
      <c r="BZ59" s="496"/>
      <c r="CA59" s="496"/>
      <c r="CB59" s="496"/>
      <c r="CC59" s="496"/>
      <c r="CD59" s="496"/>
      <c r="CE59" s="496"/>
      <c r="CF59" s="496"/>
      <c r="CG59" s="496"/>
      <c r="CH59" s="496"/>
      <c r="CI59" s="496"/>
      <c r="CJ59" s="496"/>
      <c r="CK59" s="496"/>
      <c r="CL59" s="496"/>
      <c r="CM59" s="496"/>
      <c r="CN59" s="496"/>
      <c r="CO59" s="496"/>
      <c r="CP59" s="496"/>
      <c r="CQ59" s="496"/>
      <c r="CR59" s="496"/>
      <c r="CS59" s="496"/>
      <c r="CT59" s="496"/>
      <c r="CU59" s="496"/>
      <c r="CV59" s="496"/>
      <c r="CW59" s="496"/>
      <c r="CX59" s="496"/>
      <c r="CY59" s="496"/>
      <c r="CZ59" s="496"/>
      <c r="DA59" s="496"/>
      <c r="DB59" s="496"/>
      <c r="DC59" s="496"/>
      <c r="DD59" s="496"/>
      <c r="DE59" s="496"/>
      <c r="DF59" s="496"/>
      <c r="DG59" s="496"/>
      <c r="DH59" s="496"/>
      <c r="DI59" s="496"/>
      <c r="DJ59" s="496"/>
      <c r="DK59" s="496"/>
      <c r="DL59" s="496"/>
      <c r="DM59" s="496"/>
      <c r="DN59" s="496"/>
      <c r="DO59" s="496"/>
      <c r="DP59" s="496"/>
      <c r="DQ59" s="496"/>
      <c r="DR59" s="496"/>
      <c r="DS59" s="496"/>
      <c r="DT59" s="496"/>
      <c r="DU59" s="496"/>
      <c r="DV59" s="496"/>
      <c r="DW59" s="496"/>
      <c r="DX59" s="496"/>
      <c r="DY59" s="496"/>
      <c r="DZ59" s="496"/>
      <c r="EA59" s="496"/>
      <c r="EB59" s="496"/>
      <c r="EC59" s="496"/>
      <c r="ED59" s="496"/>
      <c r="EE59" s="496"/>
      <c r="EF59" s="496"/>
      <c r="EG59" s="496"/>
      <c r="EH59" s="496"/>
      <c r="EI59" s="496"/>
      <c r="EJ59" s="496"/>
      <c r="EK59" s="496"/>
      <c r="EL59" s="496"/>
      <c r="EM59" s="496"/>
      <c r="EN59" s="496"/>
      <c r="EO59" s="496"/>
      <c r="EP59" s="496"/>
      <c r="EQ59" s="496"/>
      <c r="ER59" s="496"/>
      <c r="ES59" s="496"/>
      <c r="ET59" s="496"/>
      <c r="EU59" s="496"/>
      <c r="EV59" s="496"/>
      <c r="EW59" s="496"/>
      <c r="EX59" s="496"/>
      <c r="EY59" s="496"/>
      <c r="EZ59" s="496"/>
      <c r="FA59" s="496"/>
      <c r="FB59" s="496"/>
      <c r="FC59" s="496"/>
      <c r="FD59" s="496"/>
      <c r="FE59" s="496"/>
      <c r="FF59" s="496"/>
      <c r="FG59" s="496"/>
      <c r="FH59" s="496"/>
      <c r="FI59" s="496"/>
      <c r="FJ59" s="496"/>
      <c r="FK59" s="496"/>
      <c r="FL59" s="496"/>
      <c r="FM59" s="496"/>
      <c r="FN59" s="496"/>
      <c r="FO59" s="496"/>
      <c r="FP59" s="496"/>
      <c r="FQ59" s="496"/>
      <c r="FR59" s="496"/>
      <c r="FS59" s="496"/>
      <c r="FT59" s="496"/>
      <c r="FU59" s="496"/>
      <c r="FV59" s="496"/>
      <c r="FW59" s="496"/>
      <c r="FX59" s="496"/>
      <c r="FY59" s="496"/>
      <c r="FZ59" s="496"/>
      <c r="GA59" s="496"/>
      <c r="GB59" s="496"/>
      <c r="GC59" s="496"/>
      <c r="GD59" s="496"/>
      <c r="GE59" s="496"/>
      <c r="GF59" s="496"/>
      <c r="GG59" s="496"/>
      <c r="GH59" s="496"/>
      <c r="GI59" s="496"/>
      <c r="GJ59" s="496"/>
      <c r="GK59" s="496"/>
      <c r="GL59" s="496"/>
      <c r="GM59" s="496"/>
      <c r="GN59" s="496"/>
      <c r="GO59" s="496"/>
      <c r="GP59" s="496"/>
      <c r="GQ59" s="496"/>
      <c r="GR59" s="496"/>
      <c r="GS59" s="496"/>
      <c r="GT59" s="496"/>
      <c r="GU59" s="496"/>
      <c r="GV59" s="496"/>
      <c r="GW59" s="496"/>
      <c r="GX59" s="496"/>
      <c r="GY59" s="496"/>
      <c r="GZ59" s="496"/>
      <c r="HA59" s="496"/>
      <c r="HB59" s="496"/>
      <c r="HC59" s="496"/>
      <c r="HD59" s="496"/>
    </row>
    <row r="60" spans="1:212" s="505" customFormat="1">
      <c r="A60" s="496"/>
      <c r="B60" s="497"/>
      <c r="P60" s="497"/>
      <c r="S60" s="497"/>
      <c r="T60" s="496"/>
      <c r="U60" s="496"/>
      <c r="V60" s="496"/>
      <c r="W60" s="496"/>
      <c r="X60" s="496"/>
      <c r="Y60" s="496"/>
      <c r="Z60" s="496"/>
      <c r="AA60" s="496"/>
      <c r="AB60" s="496"/>
      <c r="AC60" s="496"/>
      <c r="AD60" s="496"/>
      <c r="AE60" s="496"/>
      <c r="AF60" s="496"/>
      <c r="AG60" s="496"/>
      <c r="AH60" s="496"/>
      <c r="AI60" s="496"/>
      <c r="AJ60" s="496"/>
      <c r="AK60" s="496"/>
      <c r="AL60" s="496"/>
      <c r="AM60" s="496"/>
      <c r="AN60" s="496"/>
      <c r="AO60" s="496"/>
      <c r="AP60" s="496"/>
      <c r="AQ60" s="496"/>
      <c r="AR60" s="496"/>
      <c r="AS60" s="496"/>
      <c r="AT60" s="496"/>
      <c r="AU60" s="496"/>
      <c r="AV60" s="496"/>
      <c r="AW60" s="496"/>
      <c r="AX60" s="496"/>
      <c r="AY60" s="496"/>
      <c r="AZ60" s="496"/>
      <c r="BA60" s="496"/>
      <c r="BB60" s="496"/>
      <c r="BC60" s="496"/>
      <c r="BD60" s="496"/>
      <c r="BE60" s="496"/>
      <c r="BF60" s="496"/>
      <c r="BG60" s="496"/>
      <c r="BH60" s="496"/>
      <c r="BI60" s="496"/>
      <c r="BJ60" s="496"/>
      <c r="BK60" s="496"/>
      <c r="BL60" s="496"/>
      <c r="BM60" s="496"/>
      <c r="BN60" s="496"/>
      <c r="BO60" s="496"/>
      <c r="BP60" s="496"/>
      <c r="BQ60" s="496"/>
      <c r="BR60" s="496"/>
      <c r="BS60" s="496"/>
      <c r="BT60" s="496"/>
      <c r="BU60" s="496"/>
      <c r="BV60" s="496"/>
      <c r="BW60" s="496"/>
      <c r="BX60" s="496"/>
      <c r="BY60" s="496"/>
      <c r="BZ60" s="496"/>
      <c r="CA60" s="496"/>
      <c r="CB60" s="496"/>
      <c r="CC60" s="496"/>
      <c r="CD60" s="496"/>
      <c r="CE60" s="496"/>
      <c r="CF60" s="496"/>
      <c r="CG60" s="496"/>
      <c r="CH60" s="496"/>
      <c r="CI60" s="496"/>
      <c r="CJ60" s="496"/>
      <c r="CK60" s="496"/>
      <c r="CL60" s="496"/>
      <c r="CM60" s="496"/>
      <c r="CN60" s="496"/>
      <c r="CO60" s="496"/>
      <c r="CP60" s="496"/>
      <c r="CQ60" s="496"/>
      <c r="CR60" s="496"/>
      <c r="CS60" s="496"/>
      <c r="CT60" s="496"/>
      <c r="CU60" s="496"/>
      <c r="CV60" s="496"/>
      <c r="CW60" s="496"/>
      <c r="CX60" s="496"/>
      <c r="CY60" s="496"/>
      <c r="CZ60" s="496"/>
      <c r="DA60" s="496"/>
      <c r="DB60" s="496"/>
      <c r="DC60" s="496"/>
      <c r="DD60" s="496"/>
      <c r="DE60" s="496"/>
      <c r="DF60" s="496"/>
      <c r="DG60" s="496"/>
      <c r="DH60" s="496"/>
      <c r="DI60" s="496"/>
      <c r="DJ60" s="496"/>
      <c r="DK60" s="496"/>
      <c r="DL60" s="496"/>
      <c r="DM60" s="496"/>
      <c r="DN60" s="496"/>
      <c r="DO60" s="496"/>
      <c r="DP60" s="496"/>
      <c r="DQ60" s="496"/>
      <c r="DR60" s="496"/>
      <c r="DS60" s="496"/>
      <c r="DT60" s="496"/>
      <c r="DU60" s="496"/>
      <c r="DV60" s="496"/>
      <c r="DW60" s="496"/>
      <c r="DX60" s="496"/>
      <c r="DY60" s="496"/>
      <c r="DZ60" s="496"/>
      <c r="EA60" s="496"/>
      <c r="EB60" s="496"/>
      <c r="EC60" s="496"/>
      <c r="ED60" s="496"/>
      <c r="EE60" s="496"/>
      <c r="EF60" s="496"/>
      <c r="EG60" s="496"/>
      <c r="EH60" s="496"/>
      <c r="EI60" s="496"/>
      <c r="EJ60" s="496"/>
      <c r="EK60" s="496"/>
      <c r="EL60" s="496"/>
      <c r="EM60" s="496"/>
      <c r="EN60" s="496"/>
      <c r="EO60" s="496"/>
      <c r="EP60" s="496"/>
      <c r="EQ60" s="496"/>
      <c r="ER60" s="496"/>
      <c r="ES60" s="496"/>
      <c r="ET60" s="496"/>
      <c r="EU60" s="496"/>
      <c r="EV60" s="496"/>
      <c r="EW60" s="496"/>
      <c r="EX60" s="496"/>
      <c r="EY60" s="496"/>
      <c r="EZ60" s="496"/>
      <c r="FA60" s="496"/>
      <c r="FB60" s="496"/>
      <c r="FC60" s="496"/>
      <c r="FD60" s="496"/>
      <c r="FE60" s="496"/>
      <c r="FF60" s="496"/>
      <c r="FG60" s="496"/>
      <c r="FH60" s="496"/>
      <c r="FI60" s="496"/>
      <c r="FJ60" s="496"/>
      <c r="FK60" s="496"/>
      <c r="FL60" s="496"/>
      <c r="FM60" s="496"/>
      <c r="FN60" s="496"/>
      <c r="FO60" s="496"/>
      <c r="FP60" s="496"/>
      <c r="FQ60" s="496"/>
      <c r="FR60" s="496"/>
      <c r="FS60" s="496"/>
      <c r="FT60" s="496"/>
      <c r="FU60" s="496"/>
      <c r="FV60" s="496"/>
      <c r="FW60" s="496"/>
      <c r="FX60" s="496"/>
      <c r="FY60" s="496"/>
      <c r="FZ60" s="496"/>
      <c r="GA60" s="496"/>
      <c r="GB60" s="496"/>
      <c r="GC60" s="496"/>
      <c r="GD60" s="496"/>
      <c r="GE60" s="496"/>
      <c r="GF60" s="496"/>
      <c r="GG60" s="496"/>
      <c r="GH60" s="496"/>
      <c r="GI60" s="496"/>
      <c r="GJ60" s="496"/>
      <c r="GK60" s="496"/>
      <c r="GL60" s="496"/>
      <c r="GM60" s="496"/>
      <c r="GN60" s="496"/>
      <c r="GO60" s="496"/>
      <c r="GP60" s="496"/>
      <c r="GQ60" s="496"/>
      <c r="GR60" s="496"/>
      <c r="GS60" s="496"/>
      <c r="GT60" s="496"/>
      <c r="GU60" s="496"/>
      <c r="GV60" s="496"/>
      <c r="GW60" s="496"/>
      <c r="GX60" s="496"/>
      <c r="GY60" s="496"/>
      <c r="GZ60" s="496"/>
      <c r="HA60" s="496"/>
      <c r="HB60" s="496"/>
      <c r="HC60" s="496"/>
      <c r="HD60" s="496"/>
    </row>
    <row r="61" spans="1:212" s="505" customFormat="1">
      <c r="A61" s="496"/>
      <c r="B61" s="497"/>
      <c r="P61" s="497"/>
      <c r="S61" s="497"/>
      <c r="T61" s="496"/>
      <c r="U61" s="496"/>
      <c r="V61" s="496"/>
      <c r="W61" s="496"/>
      <c r="X61" s="496"/>
      <c r="Y61" s="496"/>
      <c r="Z61" s="496"/>
      <c r="AA61" s="496"/>
      <c r="AB61" s="496"/>
      <c r="AC61" s="496"/>
      <c r="AD61" s="496"/>
      <c r="AE61" s="496"/>
      <c r="AF61" s="496"/>
      <c r="AG61" s="496"/>
      <c r="AH61" s="496"/>
      <c r="AI61" s="496"/>
      <c r="AJ61" s="496"/>
      <c r="AK61" s="496"/>
      <c r="AL61" s="496"/>
      <c r="AM61" s="496"/>
      <c r="AN61" s="496"/>
      <c r="AO61" s="496"/>
      <c r="AP61" s="496"/>
      <c r="AQ61" s="496"/>
      <c r="AR61" s="496"/>
      <c r="AS61" s="496"/>
      <c r="AT61" s="496"/>
      <c r="AU61" s="496"/>
      <c r="AV61" s="496"/>
      <c r="AW61" s="496"/>
      <c r="AX61" s="496"/>
      <c r="AY61" s="496"/>
      <c r="AZ61" s="496"/>
      <c r="BA61" s="496"/>
      <c r="BB61" s="496"/>
      <c r="BC61" s="496"/>
      <c r="BD61" s="496"/>
      <c r="BE61" s="496"/>
      <c r="BF61" s="496"/>
      <c r="BG61" s="496"/>
      <c r="BH61" s="496"/>
      <c r="BI61" s="496"/>
      <c r="BJ61" s="496"/>
      <c r="BK61" s="496"/>
      <c r="BL61" s="496"/>
      <c r="BM61" s="496"/>
      <c r="BN61" s="496"/>
      <c r="BO61" s="496"/>
      <c r="BP61" s="496"/>
      <c r="BQ61" s="496"/>
      <c r="BR61" s="496"/>
      <c r="BS61" s="496"/>
      <c r="BT61" s="496"/>
      <c r="BU61" s="496"/>
      <c r="BV61" s="496"/>
      <c r="BW61" s="496"/>
      <c r="BX61" s="496"/>
      <c r="BY61" s="496"/>
      <c r="BZ61" s="496"/>
      <c r="CA61" s="496"/>
      <c r="CB61" s="496"/>
      <c r="CC61" s="496"/>
      <c r="CD61" s="496"/>
      <c r="CE61" s="496"/>
      <c r="CF61" s="496"/>
      <c r="CG61" s="496"/>
      <c r="CH61" s="496"/>
      <c r="CI61" s="496"/>
      <c r="CJ61" s="496"/>
      <c r="CK61" s="496"/>
      <c r="CL61" s="496"/>
      <c r="CM61" s="496"/>
      <c r="CN61" s="496"/>
      <c r="CO61" s="496"/>
      <c r="CP61" s="496"/>
      <c r="CQ61" s="496"/>
      <c r="CR61" s="496"/>
      <c r="CS61" s="496"/>
      <c r="CT61" s="496"/>
      <c r="CU61" s="496"/>
      <c r="CV61" s="496"/>
      <c r="CW61" s="496"/>
      <c r="CX61" s="496"/>
      <c r="CY61" s="496"/>
      <c r="CZ61" s="496"/>
      <c r="DA61" s="496"/>
      <c r="DB61" s="496"/>
      <c r="DC61" s="496"/>
      <c r="DD61" s="496"/>
      <c r="DE61" s="496"/>
      <c r="DF61" s="496"/>
      <c r="DG61" s="496"/>
      <c r="DH61" s="496"/>
      <c r="DI61" s="496"/>
      <c r="DJ61" s="496"/>
      <c r="DK61" s="496"/>
      <c r="DL61" s="496"/>
      <c r="DM61" s="496"/>
      <c r="DN61" s="496"/>
      <c r="DO61" s="496"/>
      <c r="DP61" s="496"/>
      <c r="DQ61" s="496"/>
      <c r="DR61" s="496"/>
      <c r="DS61" s="496"/>
      <c r="DT61" s="496"/>
      <c r="DU61" s="496"/>
      <c r="DV61" s="496"/>
      <c r="DW61" s="496"/>
      <c r="DX61" s="496"/>
      <c r="DY61" s="496"/>
      <c r="DZ61" s="496"/>
      <c r="EA61" s="496"/>
      <c r="EB61" s="496"/>
      <c r="EC61" s="496"/>
      <c r="ED61" s="496"/>
      <c r="EE61" s="496"/>
      <c r="EF61" s="496"/>
      <c r="EG61" s="496"/>
      <c r="EH61" s="496"/>
      <c r="EI61" s="496"/>
      <c r="EJ61" s="496"/>
      <c r="EK61" s="496"/>
      <c r="EL61" s="496"/>
      <c r="EM61" s="496"/>
      <c r="EN61" s="496"/>
      <c r="EO61" s="496"/>
      <c r="EP61" s="496"/>
      <c r="EQ61" s="496"/>
      <c r="ER61" s="496"/>
      <c r="ES61" s="496"/>
      <c r="ET61" s="496"/>
      <c r="EU61" s="496"/>
      <c r="EV61" s="496"/>
      <c r="EW61" s="496"/>
      <c r="EX61" s="496"/>
      <c r="EY61" s="496"/>
      <c r="EZ61" s="496"/>
      <c r="FA61" s="496"/>
      <c r="FB61" s="496"/>
      <c r="FC61" s="496"/>
      <c r="FD61" s="496"/>
      <c r="FE61" s="496"/>
      <c r="FF61" s="496"/>
      <c r="FG61" s="496"/>
      <c r="FH61" s="496"/>
      <c r="FI61" s="496"/>
      <c r="FJ61" s="496"/>
      <c r="FK61" s="496"/>
      <c r="FL61" s="496"/>
      <c r="FM61" s="496"/>
      <c r="FN61" s="496"/>
      <c r="FO61" s="496"/>
      <c r="FP61" s="496"/>
      <c r="FQ61" s="496"/>
      <c r="FR61" s="496"/>
      <c r="FS61" s="496"/>
      <c r="FT61" s="496"/>
      <c r="FU61" s="496"/>
      <c r="FV61" s="496"/>
      <c r="FW61" s="496"/>
      <c r="FX61" s="496"/>
      <c r="FY61" s="496"/>
      <c r="FZ61" s="496"/>
      <c r="GA61" s="496"/>
      <c r="GB61" s="496"/>
      <c r="GC61" s="496"/>
      <c r="GD61" s="496"/>
      <c r="GE61" s="496"/>
      <c r="GF61" s="496"/>
      <c r="GG61" s="496"/>
      <c r="GH61" s="496"/>
      <c r="GI61" s="496"/>
      <c r="GJ61" s="496"/>
      <c r="GK61" s="496"/>
      <c r="GL61" s="496"/>
      <c r="GM61" s="496"/>
      <c r="GN61" s="496"/>
      <c r="GO61" s="496"/>
      <c r="GP61" s="496"/>
      <c r="GQ61" s="496"/>
      <c r="GR61" s="496"/>
      <c r="GS61" s="496"/>
      <c r="GT61" s="496"/>
      <c r="GU61" s="496"/>
      <c r="GV61" s="496"/>
      <c r="GW61" s="496"/>
      <c r="GX61" s="496"/>
      <c r="GY61" s="496"/>
      <c r="GZ61" s="496"/>
      <c r="HA61" s="496"/>
      <c r="HB61" s="496"/>
      <c r="HC61" s="496"/>
      <c r="HD61" s="496"/>
    </row>
    <row r="62" spans="1:212" s="505" customFormat="1">
      <c r="A62" s="496"/>
      <c r="B62" s="497"/>
      <c r="P62" s="497"/>
      <c r="S62" s="497"/>
      <c r="T62" s="496"/>
      <c r="U62" s="496"/>
      <c r="V62" s="496"/>
      <c r="W62" s="496"/>
      <c r="X62" s="496"/>
      <c r="Y62" s="496"/>
      <c r="Z62" s="496"/>
      <c r="AA62" s="496"/>
      <c r="AB62" s="496"/>
      <c r="AC62" s="496"/>
      <c r="AD62" s="496"/>
      <c r="AE62" s="496"/>
      <c r="AF62" s="496"/>
      <c r="AG62" s="496"/>
      <c r="AH62" s="496"/>
      <c r="AI62" s="496"/>
      <c r="AJ62" s="496"/>
      <c r="AK62" s="496"/>
      <c r="AL62" s="496"/>
      <c r="AM62" s="496"/>
      <c r="AN62" s="496"/>
      <c r="AO62" s="496"/>
      <c r="AP62" s="496"/>
      <c r="AQ62" s="496"/>
      <c r="AR62" s="496"/>
      <c r="AS62" s="496"/>
      <c r="AT62" s="496"/>
      <c r="AU62" s="496"/>
      <c r="AV62" s="496"/>
      <c r="AW62" s="496"/>
      <c r="AX62" s="496"/>
      <c r="AY62" s="496"/>
      <c r="AZ62" s="496"/>
      <c r="BA62" s="496"/>
      <c r="BB62" s="496"/>
      <c r="BC62" s="496"/>
      <c r="BD62" s="496"/>
      <c r="BE62" s="496"/>
      <c r="BF62" s="496"/>
      <c r="BG62" s="496"/>
      <c r="BH62" s="496"/>
      <c r="BI62" s="496"/>
      <c r="BJ62" s="496"/>
      <c r="BK62" s="496"/>
      <c r="BL62" s="496"/>
      <c r="BM62" s="496"/>
      <c r="BN62" s="496"/>
      <c r="BO62" s="496"/>
      <c r="BP62" s="496"/>
      <c r="BQ62" s="496"/>
      <c r="BR62" s="496"/>
      <c r="BS62" s="496"/>
      <c r="BT62" s="496"/>
      <c r="BU62" s="496"/>
      <c r="BV62" s="496"/>
      <c r="BW62" s="496"/>
      <c r="BX62" s="496"/>
      <c r="BY62" s="496"/>
      <c r="BZ62" s="496"/>
      <c r="CA62" s="496"/>
      <c r="CB62" s="496"/>
      <c r="CC62" s="496"/>
      <c r="CD62" s="496"/>
      <c r="CE62" s="496"/>
      <c r="CF62" s="496"/>
      <c r="CG62" s="496"/>
      <c r="CH62" s="496"/>
      <c r="CI62" s="496"/>
      <c r="CJ62" s="496"/>
      <c r="CK62" s="496"/>
      <c r="CL62" s="496"/>
      <c r="CM62" s="496"/>
      <c r="CN62" s="496"/>
      <c r="CO62" s="496"/>
      <c r="CP62" s="496"/>
      <c r="CQ62" s="496"/>
      <c r="CR62" s="496"/>
      <c r="CS62" s="496"/>
      <c r="CT62" s="496"/>
      <c r="CU62" s="496"/>
      <c r="CV62" s="496"/>
      <c r="CW62" s="496"/>
      <c r="CX62" s="496"/>
      <c r="CY62" s="496"/>
      <c r="CZ62" s="496"/>
      <c r="DA62" s="496"/>
      <c r="DB62" s="496"/>
      <c r="DC62" s="496"/>
      <c r="DD62" s="496"/>
      <c r="DE62" s="496"/>
      <c r="DF62" s="496"/>
      <c r="DG62" s="496"/>
      <c r="DH62" s="496"/>
      <c r="DI62" s="496"/>
      <c r="DJ62" s="496"/>
      <c r="DK62" s="496"/>
      <c r="DL62" s="496"/>
      <c r="DM62" s="496"/>
      <c r="DN62" s="496"/>
      <c r="DO62" s="496"/>
      <c r="DP62" s="496"/>
      <c r="DQ62" s="496"/>
      <c r="DR62" s="496"/>
      <c r="DS62" s="496"/>
      <c r="DT62" s="496"/>
      <c r="DU62" s="496"/>
      <c r="DV62" s="496"/>
      <c r="DW62" s="496"/>
      <c r="DX62" s="496"/>
      <c r="DY62" s="496"/>
      <c r="DZ62" s="496"/>
      <c r="EA62" s="496"/>
      <c r="EB62" s="496"/>
      <c r="EC62" s="496"/>
      <c r="ED62" s="496"/>
      <c r="EE62" s="496"/>
      <c r="EF62" s="496"/>
      <c r="EG62" s="496"/>
      <c r="EH62" s="496"/>
      <c r="EI62" s="496"/>
      <c r="EJ62" s="496"/>
      <c r="EK62" s="496"/>
      <c r="EL62" s="496"/>
      <c r="EM62" s="496"/>
      <c r="EN62" s="496"/>
      <c r="EO62" s="496"/>
      <c r="EP62" s="496"/>
      <c r="EQ62" s="496"/>
      <c r="ER62" s="496"/>
      <c r="ES62" s="496"/>
      <c r="ET62" s="496"/>
      <c r="EU62" s="496"/>
      <c r="EV62" s="496"/>
      <c r="EW62" s="496"/>
      <c r="EX62" s="496"/>
      <c r="EY62" s="496"/>
      <c r="EZ62" s="496"/>
      <c r="FA62" s="496"/>
      <c r="FB62" s="496"/>
      <c r="FC62" s="496"/>
      <c r="FD62" s="496"/>
      <c r="FE62" s="496"/>
      <c r="FF62" s="496"/>
      <c r="FG62" s="496"/>
      <c r="FH62" s="496"/>
      <c r="FI62" s="496"/>
      <c r="FJ62" s="496"/>
      <c r="FK62" s="496"/>
      <c r="FL62" s="496"/>
      <c r="FM62" s="496"/>
      <c r="FN62" s="496"/>
      <c r="FO62" s="496"/>
      <c r="FP62" s="496"/>
      <c r="FQ62" s="496"/>
      <c r="FR62" s="496"/>
      <c r="FS62" s="496"/>
      <c r="FT62" s="496"/>
      <c r="FU62" s="496"/>
      <c r="FV62" s="496"/>
      <c r="FW62" s="496"/>
      <c r="FX62" s="496"/>
      <c r="FY62" s="496"/>
      <c r="FZ62" s="496"/>
      <c r="GA62" s="496"/>
      <c r="GB62" s="496"/>
      <c r="GC62" s="496"/>
      <c r="GD62" s="496"/>
      <c r="GE62" s="496"/>
      <c r="GF62" s="496"/>
      <c r="GG62" s="496"/>
      <c r="GH62" s="496"/>
      <c r="GI62" s="496"/>
      <c r="GJ62" s="496"/>
      <c r="GK62" s="496"/>
      <c r="GL62" s="496"/>
      <c r="GM62" s="496"/>
      <c r="GN62" s="496"/>
      <c r="GO62" s="496"/>
      <c r="GP62" s="496"/>
      <c r="GQ62" s="496"/>
      <c r="GR62" s="496"/>
      <c r="GS62" s="496"/>
      <c r="GT62" s="496"/>
      <c r="GU62" s="496"/>
      <c r="GV62" s="496"/>
      <c r="GW62" s="496"/>
      <c r="GX62" s="496"/>
      <c r="GY62" s="496"/>
      <c r="GZ62" s="496"/>
      <c r="HA62" s="496"/>
      <c r="HB62" s="496"/>
      <c r="HC62" s="496"/>
      <c r="HD62" s="496"/>
    </row>
    <row r="63" spans="1:212" s="505" customFormat="1">
      <c r="A63" s="496"/>
      <c r="B63" s="497"/>
      <c r="P63" s="497"/>
      <c r="S63" s="497"/>
      <c r="T63" s="496"/>
      <c r="U63" s="496"/>
      <c r="V63" s="496"/>
      <c r="W63" s="496"/>
      <c r="X63" s="496"/>
      <c r="Y63" s="496"/>
      <c r="Z63" s="496"/>
      <c r="AA63" s="496"/>
      <c r="AB63" s="496"/>
      <c r="AC63" s="496"/>
      <c r="AD63" s="496"/>
      <c r="AE63" s="496"/>
      <c r="AF63" s="496"/>
      <c r="AG63" s="496"/>
      <c r="AH63" s="496"/>
      <c r="AI63" s="496"/>
      <c r="AJ63" s="496"/>
      <c r="AK63" s="496"/>
      <c r="AL63" s="496"/>
      <c r="AM63" s="496"/>
      <c r="AN63" s="496"/>
      <c r="AO63" s="496"/>
      <c r="AP63" s="496"/>
      <c r="AQ63" s="496"/>
      <c r="AR63" s="496"/>
      <c r="AS63" s="496"/>
      <c r="AT63" s="496"/>
      <c r="AU63" s="496"/>
      <c r="AV63" s="496"/>
      <c r="AW63" s="496"/>
      <c r="AX63" s="496"/>
      <c r="AY63" s="496"/>
      <c r="AZ63" s="496"/>
      <c r="BA63" s="496"/>
      <c r="BB63" s="496"/>
      <c r="BC63" s="496"/>
      <c r="BD63" s="496"/>
      <c r="BE63" s="496"/>
      <c r="BF63" s="496"/>
      <c r="BG63" s="496"/>
      <c r="BH63" s="496"/>
      <c r="BI63" s="496"/>
      <c r="BJ63" s="496"/>
      <c r="BK63" s="496"/>
      <c r="BL63" s="496"/>
      <c r="BM63" s="496"/>
      <c r="BN63" s="496"/>
      <c r="BO63" s="496"/>
      <c r="BP63" s="496"/>
      <c r="BQ63" s="496"/>
      <c r="BR63" s="496"/>
      <c r="BS63" s="496"/>
      <c r="BT63" s="496"/>
      <c r="BU63" s="496"/>
      <c r="BV63" s="496"/>
      <c r="BW63" s="496"/>
      <c r="BX63" s="496"/>
      <c r="BY63" s="496"/>
      <c r="BZ63" s="496"/>
      <c r="CA63" s="496"/>
      <c r="CB63" s="496"/>
      <c r="CC63" s="496"/>
      <c r="CD63" s="496"/>
      <c r="CE63" s="496"/>
      <c r="CF63" s="496"/>
      <c r="CG63" s="496"/>
      <c r="CH63" s="496"/>
      <c r="CI63" s="496"/>
      <c r="CJ63" s="496"/>
      <c r="CK63" s="496"/>
      <c r="CL63" s="496"/>
      <c r="CM63" s="496"/>
      <c r="CN63" s="496"/>
      <c r="CO63" s="496"/>
      <c r="CP63" s="496"/>
      <c r="CQ63" s="496"/>
      <c r="CR63" s="496"/>
      <c r="CS63" s="496"/>
      <c r="CT63" s="496"/>
      <c r="CU63" s="496"/>
      <c r="CV63" s="496"/>
      <c r="CW63" s="496"/>
      <c r="CX63" s="496"/>
      <c r="CY63" s="496"/>
      <c r="CZ63" s="496"/>
      <c r="DA63" s="496"/>
      <c r="DB63" s="496"/>
      <c r="DC63" s="496"/>
      <c r="DD63" s="496"/>
      <c r="DE63" s="496"/>
      <c r="DF63" s="496"/>
      <c r="DG63" s="496"/>
      <c r="DH63" s="496"/>
      <c r="DI63" s="496"/>
      <c r="DJ63" s="496"/>
      <c r="DK63" s="496"/>
      <c r="DL63" s="496"/>
      <c r="DM63" s="496"/>
      <c r="DN63" s="496"/>
      <c r="DO63" s="496"/>
      <c r="DP63" s="496"/>
      <c r="DQ63" s="496"/>
      <c r="DR63" s="496"/>
      <c r="DS63" s="496"/>
      <c r="DT63" s="496"/>
      <c r="DU63" s="496"/>
      <c r="DV63" s="496"/>
      <c r="DW63" s="496"/>
      <c r="DX63" s="496"/>
      <c r="DY63" s="496"/>
      <c r="DZ63" s="496"/>
      <c r="EA63" s="496"/>
      <c r="EB63" s="496"/>
      <c r="EC63" s="496"/>
      <c r="ED63" s="496"/>
      <c r="EE63" s="496"/>
      <c r="EF63" s="496"/>
      <c r="EG63" s="496"/>
      <c r="EH63" s="496"/>
      <c r="EI63" s="496"/>
      <c r="EJ63" s="496"/>
      <c r="EK63" s="496"/>
      <c r="EL63" s="496"/>
      <c r="EM63" s="496"/>
      <c r="EN63" s="496"/>
      <c r="EO63" s="496"/>
      <c r="EP63" s="496"/>
      <c r="EQ63" s="496"/>
      <c r="ER63" s="496"/>
      <c r="ES63" s="496"/>
      <c r="ET63" s="496"/>
      <c r="EU63" s="496"/>
      <c r="EV63" s="496"/>
      <c r="EW63" s="496"/>
      <c r="EX63" s="496"/>
      <c r="EY63" s="496"/>
      <c r="EZ63" s="496"/>
      <c r="FA63" s="496"/>
      <c r="FB63" s="496"/>
      <c r="FC63" s="496"/>
      <c r="FD63" s="496"/>
      <c r="FE63" s="496"/>
      <c r="FF63" s="496"/>
      <c r="FG63" s="496"/>
      <c r="FH63" s="496"/>
      <c r="FI63" s="496"/>
      <c r="FJ63" s="496"/>
      <c r="FK63" s="496"/>
      <c r="FL63" s="496"/>
      <c r="FM63" s="496"/>
      <c r="FN63" s="496"/>
      <c r="FO63" s="496"/>
      <c r="FP63" s="496"/>
      <c r="FQ63" s="496"/>
      <c r="FR63" s="496"/>
      <c r="FS63" s="496"/>
      <c r="FT63" s="496"/>
      <c r="FU63" s="496"/>
      <c r="FV63" s="496"/>
      <c r="FW63" s="496"/>
      <c r="FX63" s="496"/>
      <c r="FY63" s="496"/>
      <c r="FZ63" s="496"/>
      <c r="GA63" s="496"/>
      <c r="GB63" s="496"/>
      <c r="GC63" s="496"/>
      <c r="GD63" s="496"/>
      <c r="GE63" s="496"/>
      <c r="GF63" s="496"/>
      <c r="GG63" s="496"/>
      <c r="GH63" s="496"/>
      <c r="GI63" s="496"/>
      <c r="GJ63" s="496"/>
      <c r="GK63" s="496"/>
      <c r="GL63" s="496"/>
      <c r="GM63" s="496"/>
      <c r="GN63" s="496"/>
      <c r="GO63" s="496"/>
      <c r="GP63" s="496"/>
      <c r="GQ63" s="496"/>
      <c r="GR63" s="496"/>
      <c r="GS63" s="496"/>
      <c r="GT63" s="496"/>
      <c r="GU63" s="496"/>
      <c r="GV63" s="496"/>
      <c r="GW63" s="496"/>
      <c r="GX63" s="496"/>
      <c r="GY63" s="496"/>
      <c r="GZ63" s="496"/>
      <c r="HA63" s="496"/>
      <c r="HB63" s="496"/>
      <c r="HC63" s="496"/>
      <c r="HD63" s="496"/>
    </row>
    <row r="64" spans="1:212" s="505" customFormat="1">
      <c r="A64" s="496"/>
      <c r="B64" s="497"/>
      <c r="P64" s="497"/>
      <c r="S64" s="497"/>
      <c r="T64" s="496"/>
      <c r="U64" s="496"/>
      <c r="V64" s="496"/>
      <c r="W64" s="496"/>
      <c r="X64" s="496"/>
      <c r="Y64" s="496"/>
      <c r="Z64" s="496"/>
      <c r="AA64" s="496"/>
      <c r="AB64" s="496"/>
      <c r="AC64" s="496"/>
      <c r="AD64" s="496"/>
      <c r="AE64" s="496"/>
      <c r="AF64" s="496"/>
      <c r="AG64" s="496"/>
      <c r="AH64" s="496"/>
      <c r="AI64" s="496"/>
      <c r="AJ64" s="496"/>
      <c r="AK64" s="496"/>
      <c r="AL64" s="496"/>
      <c r="AM64" s="496"/>
      <c r="AN64" s="496"/>
      <c r="AO64" s="496"/>
      <c r="AP64" s="496"/>
      <c r="AQ64" s="496"/>
      <c r="AR64" s="496"/>
      <c r="AS64" s="496"/>
      <c r="AT64" s="496"/>
      <c r="AU64" s="496"/>
      <c r="AV64" s="496"/>
      <c r="AW64" s="496"/>
      <c r="AX64" s="496"/>
      <c r="AY64" s="496"/>
      <c r="AZ64" s="496"/>
      <c r="BA64" s="496"/>
      <c r="BB64" s="496"/>
      <c r="BC64" s="496"/>
      <c r="BD64" s="496"/>
      <c r="BE64" s="496"/>
      <c r="BF64" s="496"/>
      <c r="BG64" s="496"/>
      <c r="BH64" s="496"/>
      <c r="BI64" s="496"/>
      <c r="BJ64" s="496"/>
      <c r="BK64" s="496"/>
      <c r="BL64" s="496"/>
      <c r="BM64" s="496"/>
      <c r="BN64" s="496"/>
      <c r="BO64" s="496"/>
      <c r="BP64" s="496"/>
      <c r="BQ64" s="496"/>
      <c r="BR64" s="496"/>
      <c r="BS64" s="496"/>
      <c r="BT64" s="496"/>
      <c r="BU64" s="496"/>
      <c r="BV64" s="496"/>
      <c r="BW64" s="496"/>
      <c r="BX64" s="496"/>
      <c r="BY64" s="496"/>
      <c r="BZ64" s="496"/>
      <c r="CA64" s="496"/>
      <c r="CB64" s="496"/>
      <c r="CC64" s="496"/>
      <c r="CD64" s="496"/>
      <c r="CE64" s="496"/>
      <c r="CF64" s="496"/>
      <c r="CG64" s="496"/>
      <c r="CH64" s="496"/>
      <c r="CI64" s="496"/>
      <c r="CJ64" s="496"/>
      <c r="CK64" s="496"/>
      <c r="CL64" s="496"/>
      <c r="CM64" s="496"/>
      <c r="CN64" s="496"/>
      <c r="CO64" s="496"/>
      <c r="CP64" s="496"/>
      <c r="CQ64" s="496"/>
      <c r="CR64" s="496"/>
      <c r="CS64" s="496"/>
      <c r="CT64" s="496"/>
      <c r="CU64" s="496"/>
      <c r="CV64" s="496"/>
      <c r="CW64" s="496"/>
      <c r="CX64" s="496"/>
      <c r="CY64" s="496"/>
      <c r="CZ64" s="496"/>
      <c r="DA64" s="496"/>
      <c r="DB64" s="496"/>
      <c r="DC64" s="496"/>
      <c r="DD64" s="496"/>
      <c r="DE64" s="496"/>
      <c r="DF64" s="496"/>
      <c r="DG64" s="496"/>
      <c r="DH64" s="496"/>
      <c r="DI64" s="496"/>
      <c r="DJ64" s="496"/>
      <c r="DK64" s="496"/>
      <c r="DL64" s="496"/>
      <c r="DM64" s="496"/>
      <c r="DN64" s="496"/>
      <c r="DO64" s="496"/>
      <c r="DP64" s="496"/>
      <c r="DQ64" s="496"/>
      <c r="DR64" s="496"/>
      <c r="DS64" s="496"/>
      <c r="DT64" s="496"/>
      <c r="DU64" s="496"/>
      <c r="DV64" s="496"/>
      <c r="DW64" s="496"/>
      <c r="DX64" s="496"/>
      <c r="DY64" s="496"/>
      <c r="DZ64" s="496"/>
      <c r="EA64" s="496"/>
      <c r="EB64" s="496"/>
      <c r="EC64" s="496"/>
      <c r="ED64" s="496"/>
      <c r="EE64" s="496"/>
      <c r="EF64" s="496"/>
      <c r="EG64" s="496"/>
      <c r="EH64" s="496"/>
      <c r="EI64" s="496"/>
      <c r="EJ64" s="496"/>
      <c r="EK64" s="496"/>
      <c r="EL64" s="496"/>
      <c r="EM64" s="496"/>
      <c r="EN64" s="496"/>
      <c r="EO64" s="496"/>
      <c r="EP64" s="496"/>
      <c r="EQ64" s="496"/>
      <c r="ER64" s="496"/>
      <c r="ES64" s="496"/>
      <c r="ET64" s="496"/>
      <c r="EU64" s="496"/>
      <c r="EV64" s="496"/>
      <c r="EW64" s="496"/>
      <c r="EX64" s="496"/>
      <c r="EY64" s="496"/>
      <c r="EZ64" s="496"/>
      <c r="FA64" s="496"/>
      <c r="FB64" s="496"/>
      <c r="FC64" s="496"/>
      <c r="FD64" s="496"/>
      <c r="FE64" s="496"/>
      <c r="FF64" s="496"/>
      <c r="FG64" s="496"/>
      <c r="FH64" s="496"/>
      <c r="FI64" s="496"/>
      <c r="FJ64" s="496"/>
      <c r="FK64" s="496"/>
      <c r="FL64" s="496"/>
      <c r="FM64" s="496"/>
      <c r="FN64" s="496"/>
      <c r="FO64" s="496"/>
      <c r="FP64" s="496"/>
      <c r="FQ64" s="496"/>
      <c r="FR64" s="496"/>
      <c r="FS64" s="496"/>
      <c r="FT64" s="496"/>
      <c r="FU64" s="496"/>
      <c r="FV64" s="496"/>
      <c r="FW64" s="496"/>
      <c r="FX64" s="496"/>
      <c r="FY64" s="496"/>
      <c r="FZ64" s="496"/>
      <c r="GA64" s="496"/>
      <c r="GB64" s="496"/>
      <c r="GC64" s="496"/>
      <c r="GD64" s="496"/>
      <c r="GE64" s="496"/>
      <c r="GF64" s="496"/>
      <c r="GG64" s="496"/>
      <c r="GH64" s="496"/>
      <c r="GI64" s="496"/>
      <c r="GJ64" s="496"/>
      <c r="GK64" s="496"/>
      <c r="GL64" s="496"/>
      <c r="GM64" s="496"/>
      <c r="GN64" s="496"/>
      <c r="GO64" s="496"/>
      <c r="GP64" s="496"/>
      <c r="GQ64" s="496"/>
      <c r="GR64" s="496"/>
      <c r="GS64" s="496"/>
      <c r="GT64" s="496"/>
      <c r="GU64" s="496"/>
      <c r="GV64" s="496"/>
      <c r="GW64" s="496"/>
      <c r="GX64" s="496"/>
      <c r="GY64" s="496"/>
      <c r="GZ64" s="496"/>
      <c r="HA64" s="496"/>
      <c r="HB64" s="496"/>
      <c r="HC64" s="496"/>
      <c r="HD64" s="496"/>
    </row>
    <row r="65" spans="1:212" s="505" customFormat="1">
      <c r="A65" s="496"/>
      <c r="B65" s="497"/>
      <c r="P65" s="497"/>
      <c r="S65" s="497"/>
      <c r="T65" s="496"/>
      <c r="U65" s="496"/>
      <c r="V65" s="496"/>
      <c r="W65" s="496"/>
      <c r="X65" s="496"/>
      <c r="Y65" s="496"/>
      <c r="Z65" s="496"/>
      <c r="AA65" s="496"/>
      <c r="AB65" s="496"/>
      <c r="AC65" s="496"/>
      <c r="AD65" s="496"/>
      <c r="AE65" s="496"/>
      <c r="AF65" s="496"/>
      <c r="AG65" s="496"/>
      <c r="AH65" s="496"/>
      <c r="AI65" s="496"/>
      <c r="AJ65" s="496"/>
      <c r="AK65" s="496"/>
      <c r="AL65" s="496"/>
      <c r="AM65" s="496"/>
      <c r="AN65" s="496"/>
      <c r="AO65" s="496"/>
      <c r="AP65" s="496"/>
      <c r="AQ65" s="496"/>
      <c r="AR65" s="496"/>
      <c r="AS65" s="496"/>
      <c r="AT65" s="496"/>
      <c r="AU65" s="496"/>
      <c r="AV65" s="496"/>
      <c r="AW65" s="496"/>
      <c r="AX65" s="496"/>
      <c r="AY65" s="496"/>
      <c r="AZ65" s="496"/>
      <c r="BA65" s="496"/>
      <c r="BB65" s="496"/>
      <c r="BC65" s="496"/>
      <c r="BD65" s="496"/>
      <c r="BE65" s="496"/>
      <c r="BF65" s="496"/>
      <c r="BG65" s="496"/>
      <c r="BH65" s="496"/>
      <c r="BI65" s="496"/>
      <c r="BJ65" s="496"/>
      <c r="BK65" s="496"/>
      <c r="BL65" s="496"/>
      <c r="BM65" s="496"/>
      <c r="BN65" s="496"/>
      <c r="BO65" s="496"/>
      <c r="BP65" s="496"/>
      <c r="BQ65" s="496"/>
      <c r="BR65" s="496"/>
      <c r="BS65" s="496"/>
      <c r="BT65" s="496"/>
      <c r="BU65" s="496"/>
      <c r="BV65" s="496"/>
      <c r="BW65" s="496"/>
      <c r="BX65" s="496"/>
      <c r="BY65" s="496"/>
      <c r="BZ65" s="496"/>
      <c r="CA65" s="496"/>
      <c r="CB65" s="496"/>
      <c r="CC65" s="496"/>
      <c r="CD65" s="496"/>
      <c r="CE65" s="496"/>
      <c r="CF65" s="496"/>
      <c r="CG65" s="496"/>
      <c r="CH65" s="496"/>
      <c r="CI65" s="496"/>
      <c r="CJ65" s="496"/>
      <c r="CK65" s="496"/>
      <c r="CL65" s="496"/>
      <c r="CM65" s="496"/>
      <c r="CN65" s="496"/>
      <c r="CO65" s="496"/>
      <c r="CP65" s="496"/>
      <c r="CQ65" s="496"/>
      <c r="CR65" s="496"/>
      <c r="CS65" s="496"/>
      <c r="CT65" s="496"/>
      <c r="CU65" s="496"/>
      <c r="CV65" s="496"/>
      <c r="CW65" s="496"/>
      <c r="CX65" s="496"/>
      <c r="CY65" s="496"/>
      <c r="CZ65" s="496"/>
      <c r="DA65" s="496"/>
      <c r="DB65" s="496"/>
      <c r="DC65" s="496"/>
      <c r="DD65" s="496"/>
      <c r="DE65" s="496"/>
      <c r="DF65" s="496"/>
      <c r="DG65" s="496"/>
      <c r="DH65" s="496"/>
      <c r="DI65" s="496"/>
      <c r="DJ65" s="496"/>
      <c r="DK65" s="496"/>
      <c r="DL65" s="496"/>
      <c r="DM65" s="496"/>
      <c r="DN65" s="496"/>
      <c r="DO65" s="496"/>
      <c r="DP65" s="496"/>
      <c r="DQ65" s="496"/>
      <c r="DR65" s="496"/>
      <c r="DS65" s="496"/>
      <c r="DT65" s="496"/>
      <c r="DU65" s="496"/>
      <c r="DV65" s="496"/>
      <c r="DW65" s="496"/>
      <c r="DX65" s="496"/>
      <c r="DY65" s="496"/>
      <c r="DZ65" s="496"/>
      <c r="EA65" s="496"/>
      <c r="EB65" s="496"/>
      <c r="EC65" s="496"/>
      <c r="ED65" s="496"/>
      <c r="EE65" s="496"/>
      <c r="EF65" s="496"/>
      <c r="EG65" s="496"/>
      <c r="EH65" s="496"/>
      <c r="EI65" s="496"/>
      <c r="EJ65" s="496"/>
      <c r="EK65" s="496"/>
      <c r="EL65" s="496"/>
      <c r="EM65" s="496"/>
      <c r="EN65" s="496"/>
      <c r="EO65" s="496"/>
      <c r="EP65" s="496"/>
      <c r="EQ65" s="496"/>
      <c r="ER65" s="496"/>
      <c r="ES65" s="496"/>
      <c r="ET65" s="496"/>
      <c r="EU65" s="496"/>
      <c r="EV65" s="496"/>
      <c r="EW65" s="496"/>
      <c r="EX65" s="496"/>
      <c r="EY65" s="496"/>
      <c r="EZ65" s="496"/>
      <c r="FA65" s="496"/>
      <c r="FB65" s="496"/>
      <c r="FC65" s="496"/>
      <c r="FD65" s="496"/>
      <c r="FE65" s="496"/>
      <c r="FF65" s="496"/>
      <c r="FG65" s="496"/>
      <c r="FH65" s="496"/>
      <c r="FI65" s="496"/>
      <c r="FJ65" s="496"/>
      <c r="FK65" s="496"/>
      <c r="FL65" s="496"/>
      <c r="FM65" s="496"/>
      <c r="FN65" s="496"/>
      <c r="FO65" s="496"/>
      <c r="FP65" s="496"/>
      <c r="FQ65" s="496"/>
      <c r="FR65" s="496"/>
      <c r="FS65" s="496"/>
      <c r="FT65" s="496"/>
      <c r="FU65" s="496"/>
      <c r="FV65" s="496"/>
      <c r="FW65" s="496"/>
      <c r="FX65" s="496"/>
      <c r="FY65" s="496"/>
      <c r="FZ65" s="496"/>
      <c r="GA65" s="496"/>
      <c r="GB65" s="496"/>
      <c r="GC65" s="496"/>
      <c r="GD65" s="496"/>
      <c r="GE65" s="496"/>
      <c r="GF65" s="496"/>
      <c r="GG65" s="496"/>
      <c r="GH65" s="496"/>
      <c r="GI65" s="496"/>
      <c r="GJ65" s="496"/>
      <c r="GK65" s="496"/>
      <c r="GL65" s="496"/>
      <c r="GM65" s="496"/>
      <c r="GN65" s="496"/>
      <c r="GO65" s="496"/>
      <c r="GP65" s="496"/>
      <c r="GQ65" s="496"/>
      <c r="GR65" s="496"/>
      <c r="GS65" s="496"/>
      <c r="GT65" s="496"/>
      <c r="GU65" s="496"/>
      <c r="GV65" s="496"/>
      <c r="GW65" s="496"/>
      <c r="GX65" s="496"/>
      <c r="GY65" s="496"/>
      <c r="GZ65" s="496"/>
      <c r="HA65" s="496"/>
      <c r="HB65" s="496"/>
      <c r="HC65" s="496"/>
      <c r="HD65" s="496"/>
    </row>
    <row r="66" spans="1:212" s="505" customFormat="1">
      <c r="A66" s="496"/>
      <c r="B66" s="497"/>
      <c r="P66" s="497"/>
      <c r="S66" s="497"/>
      <c r="T66" s="496"/>
      <c r="U66" s="496"/>
      <c r="V66" s="496"/>
      <c r="W66" s="496"/>
      <c r="X66" s="496"/>
      <c r="Y66" s="496"/>
      <c r="Z66" s="496"/>
      <c r="AA66" s="496"/>
      <c r="AB66" s="496"/>
      <c r="AC66" s="496"/>
      <c r="AD66" s="496"/>
      <c r="AE66" s="496"/>
      <c r="AF66" s="496"/>
      <c r="AG66" s="496"/>
      <c r="AH66" s="496"/>
      <c r="AI66" s="496"/>
      <c r="AJ66" s="496"/>
      <c r="AK66" s="496"/>
      <c r="AL66" s="496"/>
      <c r="AM66" s="496"/>
      <c r="AN66" s="496"/>
      <c r="AO66" s="496"/>
      <c r="AP66" s="496"/>
      <c r="AQ66" s="496"/>
      <c r="AR66" s="496"/>
      <c r="AS66" s="496"/>
      <c r="AT66" s="496"/>
      <c r="AU66" s="496"/>
      <c r="AV66" s="496"/>
      <c r="AW66" s="496"/>
      <c r="AX66" s="496"/>
      <c r="AY66" s="496"/>
      <c r="AZ66" s="496"/>
      <c r="BA66" s="496"/>
      <c r="BB66" s="496"/>
      <c r="BC66" s="496"/>
      <c r="BD66" s="496"/>
      <c r="BE66" s="496"/>
      <c r="BF66" s="496"/>
      <c r="BG66" s="496"/>
      <c r="BH66" s="496"/>
      <c r="BI66" s="496"/>
      <c r="BJ66" s="496"/>
      <c r="BK66" s="496"/>
      <c r="BL66" s="496"/>
      <c r="BM66" s="496"/>
      <c r="BN66" s="496"/>
      <c r="BO66" s="496"/>
      <c r="BP66" s="496"/>
      <c r="BQ66" s="496"/>
      <c r="BR66" s="496"/>
      <c r="BS66" s="496"/>
      <c r="BT66" s="496"/>
      <c r="BU66" s="496"/>
      <c r="BV66" s="496"/>
      <c r="BW66" s="496"/>
      <c r="BX66" s="496"/>
      <c r="BY66" s="496"/>
      <c r="BZ66" s="496"/>
      <c r="CA66" s="496"/>
      <c r="CB66" s="496"/>
      <c r="CC66" s="496"/>
      <c r="CD66" s="496"/>
      <c r="CE66" s="496"/>
      <c r="CF66" s="496"/>
      <c r="CG66" s="496"/>
      <c r="CH66" s="496"/>
      <c r="CI66" s="496"/>
      <c r="CJ66" s="496"/>
      <c r="CK66" s="496"/>
      <c r="CL66" s="496"/>
      <c r="CM66" s="496"/>
      <c r="CN66" s="496"/>
      <c r="CO66" s="496"/>
      <c r="CP66" s="496"/>
      <c r="CQ66" s="496"/>
      <c r="CR66" s="496"/>
      <c r="CS66" s="496"/>
      <c r="CT66" s="496"/>
      <c r="CU66" s="496"/>
      <c r="CV66" s="496"/>
      <c r="CW66" s="496"/>
      <c r="CX66" s="496"/>
      <c r="CY66" s="496"/>
      <c r="CZ66" s="496"/>
      <c r="DA66" s="496"/>
      <c r="DB66" s="496"/>
      <c r="DC66" s="496"/>
      <c r="DD66" s="496"/>
      <c r="DE66" s="496"/>
      <c r="DF66" s="496"/>
      <c r="DG66" s="496"/>
      <c r="DH66" s="496"/>
      <c r="DI66" s="496"/>
      <c r="DJ66" s="496"/>
      <c r="DK66" s="496"/>
      <c r="DL66" s="496"/>
      <c r="DM66" s="496"/>
      <c r="DN66" s="496"/>
      <c r="DO66" s="496"/>
      <c r="DP66" s="496"/>
      <c r="DQ66" s="496"/>
      <c r="DR66" s="496"/>
      <c r="DS66" s="496"/>
      <c r="DT66" s="496"/>
      <c r="DU66" s="496"/>
      <c r="DV66" s="496"/>
      <c r="DW66" s="496"/>
      <c r="DX66" s="496"/>
      <c r="DY66" s="496"/>
      <c r="DZ66" s="496"/>
      <c r="EA66" s="496"/>
      <c r="EB66" s="496"/>
      <c r="EC66" s="496"/>
      <c r="ED66" s="496"/>
      <c r="EE66" s="496"/>
      <c r="EF66" s="496"/>
      <c r="EG66" s="496"/>
      <c r="EH66" s="496"/>
      <c r="EI66" s="496"/>
      <c r="EJ66" s="496"/>
      <c r="EK66" s="496"/>
      <c r="EL66" s="496"/>
      <c r="EM66" s="496"/>
      <c r="EN66" s="496"/>
      <c r="EO66" s="496"/>
      <c r="EP66" s="496"/>
      <c r="EQ66" s="496"/>
      <c r="ER66" s="496"/>
      <c r="ES66" s="496"/>
      <c r="ET66" s="496"/>
      <c r="EU66" s="496"/>
      <c r="EV66" s="496"/>
      <c r="EW66" s="496"/>
      <c r="EX66" s="496"/>
      <c r="EY66" s="496"/>
      <c r="EZ66" s="496"/>
      <c r="FA66" s="496"/>
      <c r="FB66" s="496"/>
      <c r="FC66" s="496"/>
      <c r="FD66" s="496"/>
      <c r="FE66" s="496"/>
      <c r="FF66" s="496"/>
      <c r="FG66" s="496"/>
      <c r="FH66" s="496"/>
      <c r="FI66" s="496"/>
      <c r="FJ66" s="496"/>
      <c r="FK66" s="496"/>
      <c r="FL66" s="496"/>
      <c r="FM66" s="496"/>
      <c r="FN66" s="496"/>
      <c r="FO66" s="496"/>
      <c r="FP66" s="496"/>
      <c r="FQ66" s="496"/>
      <c r="FR66" s="496"/>
      <c r="FS66" s="496"/>
      <c r="FT66" s="496"/>
      <c r="FU66" s="496"/>
      <c r="FV66" s="496"/>
      <c r="FW66" s="496"/>
      <c r="FX66" s="496"/>
      <c r="FY66" s="496"/>
      <c r="FZ66" s="496"/>
      <c r="GA66" s="496"/>
      <c r="GB66" s="496"/>
      <c r="GC66" s="496"/>
      <c r="GD66" s="496"/>
      <c r="GE66" s="496"/>
      <c r="GF66" s="496"/>
      <c r="GG66" s="496"/>
      <c r="GH66" s="496"/>
      <c r="GI66" s="496"/>
      <c r="GJ66" s="496"/>
      <c r="GK66" s="496"/>
      <c r="GL66" s="496"/>
      <c r="GM66" s="496"/>
      <c r="GN66" s="496"/>
      <c r="GO66" s="496"/>
      <c r="GP66" s="496"/>
      <c r="GQ66" s="496"/>
      <c r="GR66" s="496"/>
      <c r="GS66" s="496"/>
      <c r="GT66" s="496"/>
      <c r="GU66" s="496"/>
      <c r="GV66" s="496"/>
      <c r="GW66" s="496"/>
      <c r="GX66" s="496"/>
      <c r="GY66" s="496"/>
      <c r="GZ66" s="496"/>
      <c r="HA66" s="496"/>
      <c r="HB66" s="496"/>
      <c r="HC66" s="496"/>
      <c r="HD66" s="496"/>
    </row>
    <row r="67" spans="1:212" s="505" customFormat="1">
      <c r="A67" s="496"/>
      <c r="B67" s="497"/>
      <c r="P67" s="497"/>
      <c r="S67" s="497"/>
      <c r="T67" s="496"/>
      <c r="U67" s="496"/>
      <c r="V67" s="496"/>
      <c r="W67" s="496"/>
      <c r="X67" s="496"/>
      <c r="Y67" s="496"/>
      <c r="Z67" s="496"/>
      <c r="AA67" s="496"/>
      <c r="AB67" s="496"/>
      <c r="AC67" s="496"/>
      <c r="AD67" s="496"/>
      <c r="AE67" s="496"/>
      <c r="AF67" s="496"/>
      <c r="AG67" s="496"/>
      <c r="AH67" s="496"/>
      <c r="AI67" s="496"/>
      <c r="AJ67" s="496"/>
      <c r="AK67" s="496"/>
      <c r="AL67" s="496"/>
      <c r="AM67" s="496"/>
      <c r="AN67" s="496"/>
      <c r="AO67" s="496"/>
      <c r="AP67" s="496"/>
      <c r="AQ67" s="496"/>
      <c r="AR67" s="496"/>
      <c r="AS67" s="496"/>
      <c r="AT67" s="496"/>
      <c r="AU67" s="496"/>
      <c r="AV67" s="496"/>
      <c r="AW67" s="496"/>
      <c r="AX67" s="496"/>
      <c r="AY67" s="496"/>
      <c r="AZ67" s="496"/>
      <c r="BA67" s="496"/>
      <c r="BB67" s="496"/>
      <c r="BC67" s="496"/>
      <c r="BD67" s="496"/>
      <c r="BE67" s="496"/>
      <c r="BF67" s="496"/>
      <c r="BG67" s="496"/>
      <c r="BH67" s="496"/>
      <c r="BI67" s="496"/>
      <c r="BJ67" s="496"/>
      <c r="BK67" s="496"/>
      <c r="BL67" s="496"/>
      <c r="BM67" s="496"/>
      <c r="BN67" s="496"/>
      <c r="BO67" s="496"/>
      <c r="BP67" s="496"/>
      <c r="BQ67" s="496"/>
      <c r="BR67" s="496"/>
      <c r="BS67" s="496"/>
      <c r="BT67" s="496"/>
      <c r="BU67" s="496"/>
      <c r="BV67" s="496"/>
      <c r="BW67" s="496"/>
      <c r="BX67" s="496"/>
      <c r="BY67" s="496"/>
      <c r="BZ67" s="496"/>
      <c r="CA67" s="496"/>
      <c r="CB67" s="496"/>
      <c r="CC67" s="496"/>
      <c r="CD67" s="496"/>
      <c r="CE67" s="496"/>
      <c r="CF67" s="496"/>
      <c r="CG67" s="496"/>
      <c r="CH67" s="496"/>
      <c r="CI67" s="496"/>
      <c r="CJ67" s="496"/>
      <c r="CK67" s="496"/>
      <c r="CL67" s="496"/>
      <c r="CM67" s="496"/>
      <c r="CN67" s="496"/>
      <c r="CO67" s="496"/>
      <c r="CP67" s="496"/>
      <c r="CQ67" s="496"/>
      <c r="CR67" s="496"/>
      <c r="CS67" s="496"/>
      <c r="CT67" s="496"/>
      <c r="CU67" s="496"/>
      <c r="CV67" s="496"/>
      <c r="CW67" s="496"/>
      <c r="CX67" s="496"/>
      <c r="CY67" s="496"/>
      <c r="CZ67" s="496"/>
      <c r="DA67" s="496"/>
      <c r="DB67" s="496"/>
      <c r="DC67" s="496"/>
      <c r="DD67" s="496"/>
      <c r="DE67" s="496"/>
      <c r="DF67" s="496"/>
      <c r="DG67" s="496"/>
      <c r="DH67" s="496"/>
      <c r="DI67" s="496"/>
      <c r="DJ67" s="496"/>
      <c r="DK67" s="496"/>
      <c r="DL67" s="496"/>
      <c r="DM67" s="496"/>
      <c r="DN67" s="496"/>
      <c r="DO67" s="496"/>
      <c r="DP67" s="496"/>
      <c r="DQ67" s="496"/>
      <c r="DR67" s="496"/>
      <c r="DS67" s="496"/>
      <c r="DT67" s="496"/>
      <c r="DU67" s="496"/>
      <c r="DV67" s="496"/>
      <c r="DW67" s="496"/>
      <c r="DX67" s="496"/>
      <c r="DY67" s="496"/>
      <c r="DZ67" s="496"/>
      <c r="EA67" s="496"/>
      <c r="EB67" s="496"/>
      <c r="EC67" s="496"/>
      <c r="ED67" s="496"/>
      <c r="EE67" s="496"/>
      <c r="EF67" s="496"/>
      <c r="EG67" s="496"/>
      <c r="EH67" s="496"/>
      <c r="EI67" s="496"/>
      <c r="EJ67" s="496"/>
      <c r="EK67" s="496"/>
      <c r="EL67" s="496"/>
      <c r="EM67" s="496"/>
      <c r="EN67" s="496"/>
      <c r="EO67" s="496"/>
      <c r="EP67" s="496"/>
      <c r="EQ67" s="496"/>
      <c r="ER67" s="496"/>
      <c r="ES67" s="496"/>
      <c r="ET67" s="496"/>
      <c r="EU67" s="496"/>
      <c r="EV67" s="496"/>
      <c r="EW67" s="496"/>
      <c r="EX67" s="496"/>
      <c r="EY67" s="496"/>
      <c r="EZ67" s="496"/>
      <c r="FA67" s="496"/>
      <c r="FB67" s="496"/>
      <c r="FC67" s="496"/>
      <c r="FD67" s="496"/>
      <c r="FE67" s="496"/>
      <c r="FF67" s="496"/>
      <c r="FG67" s="496"/>
      <c r="FH67" s="496"/>
      <c r="FI67" s="496"/>
      <c r="FJ67" s="496"/>
      <c r="FK67" s="496"/>
      <c r="FL67" s="496"/>
      <c r="FM67" s="496"/>
      <c r="FN67" s="496"/>
      <c r="FO67" s="496"/>
      <c r="FP67" s="496"/>
      <c r="FQ67" s="496"/>
      <c r="FR67" s="496"/>
      <c r="FS67" s="496"/>
      <c r="FT67" s="496"/>
      <c r="FU67" s="496"/>
      <c r="FV67" s="496"/>
      <c r="FW67" s="496"/>
      <c r="FX67" s="496"/>
      <c r="FY67" s="496"/>
      <c r="FZ67" s="496"/>
      <c r="GA67" s="496"/>
      <c r="GB67" s="496"/>
      <c r="GC67" s="496"/>
      <c r="GD67" s="496"/>
      <c r="GE67" s="496"/>
      <c r="GF67" s="496"/>
      <c r="GG67" s="496"/>
      <c r="GH67" s="496"/>
      <c r="GI67" s="496"/>
      <c r="GJ67" s="496"/>
      <c r="GK67" s="496"/>
      <c r="GL67" s="496"/>
      <c r="GM67" s="496"/>
      <c r="GN67" s="496"/>
      <c r="GO67" s="496"/>
      <c r="GP67" s="496"/>
      <c r="GQ67" s="496"/>
      <c r="GR67" s="496"/>
      <c r="GS67" s="496"/>
      <c r="GT67" s="496"/>
      <c r="GU67" s="496"/>
      <c r="GV67" s="496"/>
      <c r="GW67" s="496"/>
      <c r="GX67" s="496"/>
      <c r="GY67" s="496"/>
      <c r="GZ67" s="496"/>
      <c r="HA67" s="496"/>
      <c r="HB67" s="496"/>
      <c r="HC67" s="496"/>
      <c r="HD67" s="496"/>
    </row>
    <row r="68" spans="1:212" s="505" customFormat="1">
      <c r="A68" s="496"/>
      <c r="B68" s="497"/>
      <c r="P68" s="497"/>
      <c r="S68" s="497"/>
      <c r="T68" s="496"/>
      <c r="U68" s="496"/>
      <c r="V68" s="496"/>
      <c r="W68" s="496"/>
      <c r="X68" s="496"/>
      <c r="Y68" s="496"/>
      <c r="Z68" s="496"/>
      <c r="AA68" s="496"/>
      <c r="AB68" s="496"/>
      <c r="AC68" s="496"/>
      <c r="AD68" s="496"/>
      <c r="AE68" s="496"/>
      <c r="AF68" s="496"/>
      <c r="AG68" s="496"/>
      <c r="AH68" s="496"/>
      <c r="AI68" s="496"/>
      <c r="AJ68" s="496"/>
      <c r="AK68" s="496"/>
      <c r="AL68" s="496"/>
      <c r="AM68" s="496"/>
      <c r="AN68" s="496"/>
      <c r="AO68" s="496"/>
      <c r="AP68" s="496"/>
      <c r="AQ68" s="496"/>
      <c r="AR68" s="496"/>
      <c r="AS68" s="496"/>
      <c r="AT68" s="496"/>
      <c r="AU68" s="496"/>
      <c r="AV68" s="496"/>
      <c r="AW68" s="496"/>
      <c r="AX68" s="496"/>
      <c r="AY68" s="496"/>
      <c r="AZ68" s="496"/>
      <c r="BA68" s="496"/>
      <c r="BB68" s="496"/>
      <c r="BC68" s="496"/>
      <c r="BD68" s="496"/>
      <c r="BE68" s="496"/>
      <c r="BF68" s="496"/>
      <c r="BG68" s="496"/>
      <c r="BH68" s="496"/>
      <c r="BI68" s="496"/>
      <c r="BJ68" s="496"/>
      <c r="BK68" s="496"/>
      <c r="BL68" s="496"/>
      <c r="BM68" s="496"/>
      <c r="BN68" s="496"/>
      <c r="BO68" s="496"/>
      <c r="BP68" s="496"/>
      <c r="BQ68" s="496"/>
      <c r="BR68" s="496"/>
      <c r="BS68" s="496"/>
      <c r="BT68" s="496"/>
      <c r="BU68" s="496"/>
      <c r="BV68" s="496"/>
      <c r="BW68" s="496"/>
      <c r="BX68" s="496"/>
      <c r="BY68" s="496"/>
      <c r="BZ68" s="496"/>
      <c r="CA68" s="496"/>
      <c r="CB68" s="496"/>
      <c r="CC68" s="496"/>
      <c r="CD68" s="496"/>
      <c r="CE68" s="496"/>
      <c r="CF68" s="496"/>
      <c r="CG68" s="496"/>
      <c r="CH68" s="496"/>
      <c r="CI68" s="496"/>
      <c r="CJ68" s="496"/>
      <c r="CK68" s="496"/>
      <c r="CL68" s="496"/>
      <c r="CM68" s="496"/>
      <c r="CN68" s="496"/>
      <c r="CO68" s="496"/>
      <c r="CP68" s="496"/>
      <c r="CQ68" s="496"/>
      <c r="CR68" s="496"/>
      <c r="CS68" s="496"/>
      <c r="CT68" s="496"/>
      <c r="CU68" s="496"/>
      <c r="CV68" s="496"/>
      <c r="CW68" s="496"/>
      <c r="CX68" s="496"/>
      <c r="CY68" s="496"/>
      <c r="CZ68" s="496"/>
      <c r="DA68" s="496"/>
      <c r="DB68" s="496"/>
      <c r="DC68" s="496"/>
      <c r="DD68" s="496"/>
      <c r="DE68" s="496"/>
      <c r="DF68" s="496"/>
      <c r="DG68" s="496"/>
      <c r="DH68" s="496"/>
      <c r="DI68" s="496"/>
      <c r="DJ68" s="496"/>
      <c r="DK68" s="496"/>
      <c r="DL68" s="496"/>
      <c r="DM68" s="496"/>
      <c r="DN68" s="496"/>
      <c r="DO68" s="496"/>
      <c r="DP68" s="496"/>
      <c r="DQ68" s="496"/>
      <c r="DR68" s="496"/>
      <c r="DS68" s="496"/>
      <c r="DT68" s="496"/>
      <c r="DU68" s="496"/>
      <c r="DV68" s="496"/>
      <c r="DW68" s="496"/>
      <c r="DX68" s="496"/>
      <c r="DY68" s="496"/>
      <c r="DZ68" s="496"/>
      <c r="EA68" s="496"/>
      <c r="EB68" s="496"/>
      <c r="EC68" s="496"/>
      <c r="ED68" s="496"/>
      <c r="EE68" s="496"/>
      <c r="EF68" s="496"/>
      <c r="EG68" s="496"/>
      <c r="EH68" s="496"/>
      <c r="EI68" s="496"/>
      <c r="EJ68" s="496"/>
      <c r="EK68" s="496"/>
      <c r="EL68" s="496"/>
      <c r="EM68" s="496"/>
      <c r="EN68" s="496"/>
      <c r="EO68" s="496"/>
      <c r="EP68" s="496"/>
      <c r="EQ68" s="496"/>
      <c r="ER68" s="496"/>
      <c r="ES68" s="496"/>
      <c r="ET68" s="496"/>
      <c r="EU68" s="496"/>
      <c r="EV68" s="496"/>
      <c r="EW68" s="496"/>
      <c r="EX68" s="496"/>
      <c r="EY68" s="496"/>
      <c r="EZ68" s="496"/>
      <c r="FA68" s="496"/>
      <c r="FB68" s="496"/>
      <c r="FC68" s="496"/>
      <c r="FD68" s="496"/>
      <c r="FE68" s="496"/>
      <c r="FF68" s="496"/>
      <c r="FG68" s="496"/>
      <c r="FH68" s="496"/>
      <c r="FI68" s="496"/>
      <c r="FJ68" s="496"/>
      <c r="FK68" s="496"/>
      <c r="FL68" s="496"/>
      <c r="FM68" s="496"/>
      <c r="FN68" s="496"/>
      <c r="FO68" s="496"/>
      <c r="FP68" s="496"/>
      <c r="FQ68" s="496"/>
      <c r="FR68" s="496"/>
      <c r="FS68" s="496"/>
      <c r="FT68" s="496"/>
      <c r="FU68" s="496"/>
      <c r="FV68" s="496"/>
      <c r="FW68" s="496"/>
      <c r="FX68" s="496"/>
      <c r="FY68" s="496"/>
      <c r="FZ68" s="496"/>
      <c r="GA68" s="496"/>
      <c r="GB68" s="496"/>
      <c r="GC68" s="496"/>
      <c r="GD68" s="496"/>
      <c r="GE68" s="496"/>
      <c r="GF68" s="496"/>
      <c r="GG68" s="496"/>
      <c r="GH68" s="496"/>
      <c r="GI68" s="496"/>
      <c r="GJ68" s="496"/>
      <c r="GK68" s="496"/>
      <c r="GL68" s="496"/>
      <c r="GM68" s="496"/>
      <c r="GN68" s="496"/>
      <c r="GO68" s="496"/>
      <c r="GP68" s="496"/>
      <c r="GQ68" s="496"/>
      <c r="GR68" s="496"/>
      <c r="GS68" s="496"/>
      <c r="GT68" s="496"/>
      <c r="GU68" s="496"/>
      <c r="GV68" s="496"/>
      <c r="GW68" s="496"/>
      <c r="GX68" s="496"/>
      <c r="GY68" s="496"/>
      <c r="GZ68" s="496"/>
      <c r="HA68" s="496"/>
      <c r="HB68" s="496"/>
      <c r="HC68" s="496"/>
      <c r="HD68" s="496"/>
    </row>
    <row r="69" spans="1:212" s="505" customFormat="1">
      <c r="A69" s="496"/>
      <c r="B69" s="497"/>
      <c r="P69" s="497"/>
      <c r="S69" s="497"/>
      <c r="T69" s="496"/>
      <c r="U69" s="496"/>
      <c r="V69" s="496"/>
      <c r="W69" s="496"/>
      <c r="X69" s="496"/>
      <c r="Y69" s="496"/>
      <c r="Z69" s="496"/>
      <c r="AA69" s="496"/>
      <c r="AB69" s="496"/>
      <c r="AC69" s="496"/>
      <c r="AD69" s="496"/>
      <c r="AE69" s="496"/>
      <c r="AF69" s="496"/>
      <c r="AG69" s="496"/>
      <c r="AH69" s="496"/>
      <c r="AI69" s="496"/>
      <c r="AJ69" s="496"/>
      <c r="AK69" s="496"/>
      <c r="AL69" s="496"/>
      <c r="AM69" s="496"/>
      <c r="AN69" s="496"/>
      <c r="AO69" s="496"/>
      <c r="AP69" s="496"/>
      <c r="AQ69" s="496"/>
      <c r="AR69" s="496"/>
      <c r="AS69" s="496"/>
      <c r="AT69" s="496"/>
      <c r="AU69" s="496"/>
      <c r="AV69" s="496"/>
      <c r="AW69" s="496"/>
      <c r="AX69" s="496"/>
      <c r="AY69" s="496"/>
      <c r="AZ69" s="496"/>
      <c r="BA69" s="496"/>
      <c r="BB69" s="496"/>
      <c r="BC69" s="496"/>
      <c r="BD69" s="496"/>
      <c r="BE69" s="496"/>
      <c r="BF69" s="496"/>
      <c r="BG69" s="496"/>
      <c r="BH69" s="496"/>
      <c r="BI69" s="496"/>
      <c r="BJ69" s="496"/>
      <c r="BK69" s="496"/>
      <c r="BL69" s="496"/>
      <c r="BM69" s="496"/>
      <c r="BN69" s="496"/>
      <c r="BO69" s="496"/>
      <c r="BP69" s="496"/>
      <c r="BQ69" s="496"/>
      <c r="BR69" s="496"/>
      <c r="BS69" s="496"/>
      <c r="BT69" s="496"/>
      <c r="BU69" s="496"/>
      <c r="BV69" s="496"/>
      <c r="BW69" s="496"/>
      <c r="BX69" s="496"/>
      <c r="BY69" s="496"/>
      <c r="BZ69" s="496"/>
      <c r="CA69" s="496"/>
      <c r="CB69" s="496"/>
      <c r="CC69" s="496"/>
      <c r="CD69" s="496"/>
      <c r="CE69" s="496"/>
      <c r="CF69" s="496"/>
      <c r="CG69" s="496"/>
      <c r="CH69" s="496"/>
      <c r="CI69" s="496"/>
      <c r="CJ69" s="496"/>
      <c r="CK69" s="496"/>
      <c r="CL69" s="496"/>
      <c r="CM69" s="496"/>
      <c r="CN69" s="496"/>
      <c r="CO69" s="496"/>
      <c r="CP69" s="496"/>
      <c r="CQ69" s="496"/>
      <c r="CR69" s="496"/>
      <c r="CS69" s="496"/>
      <c r="CT69" s="496"/>
      <c r="CU69" s="496"/>
      <c r="CV69" s="496"/>
      <c r="CW69" s="496"/>
      <c r="CX69" s="496"/>
      <c r="CY69" s="496"/>
      <c r="CZ69" s="496"/>
      <c r="DA69" s="496"/>
      <c r="DB69" s="496"/>
      <c r="DC69" s="496"/>
      <c r="DD69" s="496"/>
      <c r="DE69" s="496"/>
      <c r="DF69" s="496"/>
      <c r="DG69" s="496"/>
      <c r="DH69" s="496"/>
      <c r="DI69" s="496"/>
      <c r="DJ69" s="496"/>
      <c r="DK69" s="496"/>
      <c r="DL69" s="496"/>
      <c r="DM69" s="496"/>
      <c r="DN69" s="496"/>
      <c r="DO69" s="496"/>
      <c r="DP69" s="496"/>
      <c r="DQ69" s="496"/>
      <c r="DR69" s="496"/>
      <c r="DS69" s="496"/>
      <c r="DT69" s="496"/>
      <c r="DU69" s="496"/>
      <c r="DV69" s="496"/>
      <c r="DW69" s="496"/>
      <c r="DX69" s="496"/>
      <c r="DY69" s="496"/>
      <c r="DZ69" s="496"/>
      <c r="EA69" s="496"/>
      <c r="EB69" s="496"/>
      <c r="EC69" s="496"/>
      <c r="ED69" s="496"/>
      <c r="EE69" s="496"/>
      <c r="EF69" s="496"/>
      <c r="EG69" s="496"/>
      <c r="EH69" s="496"/>
      <c r="EI69" s="496"/>
      <c r="EJ69" s="496"/>
      <c r="EK69" s="496"/>
      <c r="EL69" s="496"/>
      <c r="EM69" s="496"/>
      <c r="EN69" s="496"/>
      <c r="EO69" s="496"/>
      <c r="EP69" s="496"/>
      <c r="EQ69" s="496"/>
      <c r="ER69" s="496"/>
      <c r="ES69" s="496"/>
      <c r="ET69" s="496"/>
      <c r="EU69" s="496"/>
      <c r="EV69" s="496"/>
      <c r="EW69" s="496"/>
      <c r="EX69" s="496"/>
      <c r="EY69" s="496"/>
      <c r="EZ69" s="496"/>
      <c r="FA69" s="496"/>
      <c r="FB69" s="496"/>
      <c r="FC69" s="496"/>
      <c r="FD69" s="496"/>
      <c r="FE69" s="496"/>
      <c r="FF69" s="496"/>
      <c r="FG69" s="496"/>
      <c r="FH69" s="496"/>
      <c r="FI69" s="496"/>
      <c r="FJ69" s="496"/>
      <c r="FK69" s="496"/>
      <c r="FL69" s="496"/>
      <c r="FM69" s="496"/>
      <c r="FN69" s="496"/>
      <c r="FO69" s="496"/>
      <c r="FP69" s="496"/>
      <c r="FQ69" s="496"/>
      <c r="FR69" s="496"/>
      <c r="FS69" s="496"/>
      <c r="FT69" s="496"/>
      <c r="FU69" s="496"/>
      <c r="FV69" s="496"/>
      <c r="FW69" s="496"/>
      <c r="FX69" s="496"/>
      <c r="FY69" s="496"/>
      <c r="FZ69" s="496"/>
      <c r="GA69" s="496"/>
      <c r="GB69" s="496"/>
      <c r="GC69" s="496"/>
      <c r="GD69" s="496"/>
      <c r="GE69" s="496"/>
      <c r="GF69" s="496"/>
      <c r="GG69" s="496"/>
      <c r="GH69" s="496"/>
      <c r="GI69" s="496"/>
      <c r="GJ69" s="496"/>
      <c r="GK69" s="496"/>
      <c r="GL69" s="496"/>
      <c r="GM69" s="496"/>
      <c r="GN69" s="496"/>
      <c r="GO69" s="496"/>
      <c r="GP69" s="496"/>
      <c r="GQ69" s="496"/>
      <c r="GR69" s="496"/>
      <c r="GS69" s="496"/>
      <c r="GT69" s="496"/>
      <c r="GU69" s="496"/>
      <c r="GV69" s="496"/>
      <c r="GW69" s="496"/>
      <c r="GX69" s="496"/>
      <c r="GY69" s="496"/>
      <c r="GZ69" s="496"/>
      <c r="HA69" s="496"/>
      <c r="HB69" s="496"/>
      <c r="HC69" s="496"/>
      <c r="HD69" s="496"/>
    </row>
    <row r="70" spans="1:212" s="505" customFormat="1">
      <c r="A70" s="496"/>
      <c r="B70" s="497"/>
      <c r="P70" s="497"/>
      <c r="S70" s="497"/>
      <c r="T70" s="496"/>
      <c r="U70" s="496"/>
      <c r="V70" s="496"/>
      <c r="W70" s="496"/>
      <c r="X70" s="496"/>
      <c r="Y70" s="496"/>
      <c r="Z70" s="496"/>
      <c r="AA70" s="496"/>
      <c r="AB70" s="496"/>
      <c r="AC70" s="496"/>
      <c r="AD70" s="496"/>
      <c r="AE70" s="496"/>
      <c r="AF70" s="496"/>
      <c r="AG70" s="496"/>
      <c r="AH70" s="496"/>
      <c r="AI70" s="496"/>
      <c r="AJ70" s="496"/>
      <c r="AK70" s="496"/>
      <c r="AL70" s="496"/>
      <c r="AM70" s="496"/>
      <c r="AN70" s="496"/>
      <c r="AO70" s="496"/>
      <c r="AP70" s="496"/>
      <c r="AQ70" s="496"/>
      <c r="AR70" s="496"/>
      <c r="AS70" s="496"/>
      <c r="AT70" s="496"/>
      <c r="AU70" s="496"/>
      <c r="AV70" s="496"/>
      <c r="AW70" s="496"/>
      <c r="AX70" s="496"/>
      <c r="AY70" s="496"/>
      <c r="AZ70" s="496"/>
      <c r="BA70" s="496"/>
      <c r="BB70" s="496"/>
      <c r="BC70" s="496"/>
      <c r="BD70" s="496"/>
      <c r="BE70" s="496"/>
      <c r="BF70" s="496"/>
      <c r="BG70" s="496"/>
      <c r="BH70" s="496"/>
      <c r="BI70" s="496"/>
      <c r="BJ70" s="496"/>
      <c r="BK70" s="496"/>
      <c r="BL70" s="496"/>
      <c r="BM70" s="496"/>
      <c r="BN70" s="496"/>
      <c r="BO70" s="496"/>
      <c r="BP70" s="496"/>
      <c r="BQ70" s="496"/>
      <c r="BR70" s="496"/>
      <c r="BS70" s="496"/>
      <c r="BT70" s="496"/>
      <c r="BU70" s="496"/>
      <c r="BV70" s="496"/>
      <c r="BW70" s="496"/>
      <c r="BX70" s="496"/>
      <c r="BY70" s="496"/>
      <c r="BZ70" s="496"/>
      <c r="CA70" s="496"/>
      <c r="CB70" s="496"/>
      <c r="CC70" s="496"/>
      <c r="CD70" s="496"/>
      <c r="CE70" s="496"/>
      <c r="CF70" s="496"/>
      <c r="CG70" s="496"/>
      <c r="CH70" s="496"/>
      <c r="CI70" s="496"/>
      <c r="CJ70" s="496"/>
      <c r="CK70" s="496"/>
      <c r="CL70" s="496"/>
      <c r="CM70" s="496"/>
      <c r="CN70" s="496"/>
      <c r="CO70" s="496"/>
      <c r="CP70" s="496"/>
      <c r="CQ70" s="496"/>
      <c r="CR70" s="496"/>
      <c r="CS70" s="496"/>
      <c r="CT70" s="496"/>
      <c r="CU70" s="496"/>
      <c r="CV70" s="496"/>
      <c r="CW70" s="496"/>
      <c r="CX70" s="496"/>
      <c r="CY70" s="496"/>
      <c r="CZ70" s="496"/>
      <c r="DA70" s="496"/>
      <c r="DB70" s="496"/>
      <c r="DC70" s="496"/>
      <c r="DD70" s="496"/>
      <c r="DE70" s="496"/>
      <c r="DF70" s="496"/>
      <c r="DG70" s="496"/>
      <c r="DH70" s="496"/>
      <c r="DI70" s="496"/>
      <c r="DJ70" s="496"/>
      <c r="DK70" s="496"/>
      <c r="DL70" s="496"/>
      <c r="DM70" s="496"/>
      <c r="DN70" s="496"/>
      <c r="DO70" s="496"/>
      <c r="DP70" s="496"/>
      <c r="DQ70" s="496"/>
      <c r="DR70" s="496"/>
      <c r="DS70" s="496"/>
      <c r="DT70" s="496"/>
      <c r="DU70" s="496"/>
      <c r="DV70" s="496"/>
      <c r="DW70" s="496"/>
      <c r="DX70" s="496"/>
      <c r="DY70" s="496"/>
      <c r="DZ70" s="496"/>
      <c r="EA70" s="496"/>
      <c r="EB70" s="496"/>
      <c r="EC70" s="496"/>
      <c r="ED70" s="496"/>
      <c r="EE70" s="496"/>
      <c r="EF70" s="496"/>
      <c r="EG70" s="496"/>
      <c r="EH70" s="496"/>
      <c r="EI70" s="496"/>
      <c r="EJ70" s="496"/>
      <c r="EK70" s="496"/>
      <c r="EL70" s="496"/>
      <c r="EM70" s="496"/>
      <c r="EN70" s="496"/>
      <c r="EO70" s="496"/>
      <c r="EP70" s="496"/>
      <c r="EQ70" s="496"/>
      <c r="ER70" s="496"/>
      <c r="ES70" s="496"/>
      <c r="ET70" s="496"/>
      <c r="EU70" s="496"/>
      <c r="EV70" s="496"/>
      <c r="EW70" s="496"/>
      <c r="EX70" s="496"/>
      <c r="EY70" s="496"/>
      <c r="EZ70" s="496"/>
      <c r="FA70" s="496"/>
      <c r="FB70" s="496"/>
      <c r="FC70" s="496"/>
      <c r="FD70" s="496"/>
      <c r="FE70" s="496"/>
      <c r="FF70" s="496"/>
      <c r="FG70" s="496"/>
      <c r="FH70" s="496"/>
      <c r="FI70" s="496"/>
      <c r="FJ70" s="496"/>
      <c r="FK70" s="496"/>
      <c r="FL70" s="496"/>
      <c r="FM70" s="496"/>
      <c r="FN70" s="496"/>
      <c r="FO70" s="496"/>
      <c r="FP70" s="496"/>
      <c r="FQ70" s="496"/>
      <c r="FR70" s="496"/>
      <c r="FS70" s="496"/>
      <c r="FT70" s="496"/>
      <c r="FU70" s="496"/>
      <c r="FV70" s="496"/>
      <c r="FW70" s="496"/>
      <c r="FX70" s="496"/>
      <c r="FY70" s="496"/>
      <c r="FZ70" s="496"/>
      <c r="GA70" s="496"/>
      <c r="GB70" s="496"/>
      <c r="GC70" s="496"/>
      <c r="GD70" s="496"/>
      <c r="GE70" s="496"/>
      <c r="GF70" s="496"/>
      <c r="GG70" s="496"/>
      <c r="GH70" s="496"/>
      <c r="GI70" s="496"/>
      <c r="GJ70" s="496"/>
      <c r="GK70" s="496"/>
      <c r="GL70" s="496"/>
      <c r="GM70" s="496"/>
      <c r="GN70" s="496"/>
      <c r="GO70" s="496"/>
      <c r="GP70" s="496"/>
      <c r="GQ70" s="496"/>
      <c r="GR70" s="496"/>
      <c r="GS70" s="496"/>
      <c r="GT70" s="496"/>
      <c r="GU70" s="496"/>
      <c r="GV70" s="496"/>
      <c r="GW70" s="496"/>
      <c r="GX70" s="496"/>
      <c r="GY70" s="496"/>
      <c r="GZ70" s="496"/>
      <c r="HA70" s="496"/>
      <c r="HB70" s="496"/>
      <c r="HC70" s="496"/>
      <c r="HD70" s="496"/>
    </row>
    <row r="71" spans="1:212" s="505" customFormat="1">
      <c r="A71" s="496"/>
      <c r="B71" s="497"/>
      <c r="P71" s="497"/>
      <c r="S71" s="497"/>
      <c r="T71" s="496"/>
      <c r="U71" s="496"/>
      <c r="V71" s="496"/>
      <c r="W71" s="496"/>
      <c r="X71" s="496"/>
      <c r="Y71" s="496"/>
      <c r="Z71" s="496"/>
      <c r="AA71" s="496"/>
      <c r="AB71" s="496"/>
      <c r="AC71" s="496"/>
      <c r="AD71" s="496"/>
      <c r="AE71" s="496"/>
      <c r="AF71" s="496"/>
      <c r="AG71" s="496"/>
      <c r="AH71" s="496"/>
      <c r="AI71" s="496"/>
      <c r="AJ71" s="496"/>
      <c r="AK71" s="496"/>
      <c r="AL71" s="496"/>
      <c r="AM71" s="496"/>
      <c r="AN71" s="496"/>
      <c r="AO71" s="496"/>
      <c r="AP71" s="496"/>
      <c r="AQ71" s="496"/>
      <c r="AR71" s="496"/>
      <c r="AS71" s="496"/>
      <c r="AT71" s="496"/>
      <c r="AU71" s="496"/>
      <c r="AV71" s="496"/>
      <c r="AW71" s="496"/>
      <c r="AX71" s="496"/>
      <c r="AY71" s="496"/>
      <c r="AZ71" s="496"/>
      <c r="BA71" s="496"/>
      <c r="BB71" s="496"/>
      <c r="BC71" s="496"/>
      <c r="BD71" s="496"/>
      <c r="BE71" s="496"/>
      <c r="BF71" s="496"/>
      <c r="BG71" s="496"/>
      <c r="BH71" s="496"/>
      <c r="BI71" s="496"/>
      <c r="BJ71" s="496"/>
      <c r="BK71" s="496"/>
      <c r="BL71" s="496"/>
      <c r="BM71" s="496"/>
      <c r="BN71" s="496"/>
      <c r="BO71" s="496"/>
      <c r="BP71" s="496"/>
      <c r="BQ71" s="496"/>
      <c r="BR71" s="496"/>
      <c r="BS71" s="496"/>
      <c r="BT71" s="496"/>
      <c r="BU71" s="496"/>
      <c r="BV71" s="496"/>
      <c r="BW71" s="496"/>
      <c r="BX71" s="496"/>
      <c r="BY71" s="496"/>
      <c r="BZ71" s="496"/>
      <c r="CA71" s="496"/>
      <c r="CB71" s="496"/>
      <c r="CC71" s="496"/>
      <c r="CD71" s="496"/>
      <c r="CE71" s="496"/>
      <c r="CF71" s="496"/>
      <c r="CG71" s="496"/>
      <c r="CH71" s="496"/>
      <c r="CI71" s="496"/>
      <c r="CJ71" s="496"/>
      <c r="CK71" s="496"/>
      <c r="CL71" s="496"/>
      <c r="CM71" s="496"/>
      <c r="CN71" s="496"/>
      <c r="CO71" s="496"/>
      <c r="CP71" s="496"/>
      <c r="CQ71" s="496"/>
      <c r="CR71" s="496"/>
      <c r="CS71" s="496"/>
      <c r="CT71" s="496"/>
      <c r="CU71" s="496"/>
      <c r="CV71" s="496"/>
      <c r="CW71" s="496"/>
      <c r="CX71" s="496"/>
      <c r="CY71" s="496"/>
      <c r="CZ71" s="496"/>
      <c r="DA71" s="496"/>
      <c r="DB71" s="496"/>
      <c r="DC71" s="496"/>
      <c r="DD71" s="496"/>
      <c r="DE71" s="496"/>
      <c r="DF71" s="496"/>
      <c r="DG71" s="496"/>
      <c r="DH71" s="496"/>
      <c r="DI71" s="496"/>
      <c r="DJ71" s="496"/>
      <c r="DK71" s="496"/>
      <c r="DL71" s="496"/>
      <c r="DM71" s="496"/>
      <c r="DN71" s="496"/>
      <c r="DO71" s="496"/>
      <c r="DP71" s="496"/>
      <c r="DQ71" s="496"/>
      <c r="DR71" s="496"/>
      <c r="DS71" s="496"/>
      <c r="DT71" s="496"/>
      <c r="DU71" s="496"/>
      <c r="DV71" s="496"/>
      <c r="DW71" s="496"/>
      <c r="DX71" s="496"/>
      <c r="DY71" s="496"/>
      <c r="DZ71" s="496"/>
      <c r="EA71" s="496"/>
      <c r="EB71" s="496"/>
      <c r="EC71" s="496"/>
      <c r="ED71" s="496"/>
      <c r="EE71" s="496"/>
      <c r="EF71" s="496"/>
      <c r="EG71" s="496"/>
      <c r="EH71" s="496"/>
      <c r="EI71" s="496"/>
      <c r="EJ71" s="496"/>
      <c r="EK71" s="496"/>
      <c r="EL71" s="496"/>
      <c r="EM71" s="496"/>
      <c r="EN71" s="496"/>
      <c r="EO71" s="496"/>
      <c r="EP71" s="496"/>
      <c r="EQ71" s="496"/>
      <c r="ER71" s="496"/>
      <c r="ES71" s="496"/>
      <c r="ET71" s="496"/>
      <c r="EU71" s="496"/>
      <c r="EV71" s="496"/>
      <c r="EW71" s="496"/>
      <c r="EX71" s="496"/>
      <c r="EY71" s="496"/>
      <c r="EZ71" s="496"/>
      <c r="FA71" s="496"/>
      <c r="FB71" s="496"/>
      <c r="FC71" s="496"/>
      <c r="FD71" s="496"/>
      <c r="FE71" s="496"/>
      <c r="FF71" s="496"/>
      <c r="FG71" s="496"/>
      <c r="FH71" s="496"/>
      <c r="FI71" s="496"/>
      <c r="FJ71" s="496"/>
      <c r="FK71" s="496"/>
      <c r="FL71" s="496"/>
      <c r="FM71" s="496"/>
      <c r="FN71" s="496"/>
      <c r="FO71" s="496"/>
      <c r="FP71" s="496"/>
      <c r="FQ71" s="496"/>
      <c r="FR71" s="496"/>
      <c r="FS71" s="496"/>
      <c r="FT71" s="496"/>
      <c r="FU71" s="496"/>
      <c r="FV71" s="496"/>
      <c r="FW71" s="496"/>
      <c r="FX71" s="496"/>
      <c r="FY71" s="496"/>
      <c r="FZ71" s="496"/>
      <c r="GA71" s="496"/>
      <c r="GB71" s="496"/>
      <c r="GC71" s="496"/>
      <c r="GD71" s="496"/>
      <c r="GE71" s="496"/>
      <c r="GF71" s="496"/>
      <c r="GG71" s="496"/>
      <c r="GH71" s="496"/>
      <c r="GI71" s="496"/>
      <c r="GJ71" s="496"/>
      <c r="GK71" s="496"/>
      <c r="GL71" s="496"/>
      <c r="GM71" s="496"/>
      <c r="GN71" s="496"/>
      <c r="GO71" s="496"/>
      <c r="GP71" s="496"/>
      <c r="GQ71" s="496"/>
      <c r="GR71" s="496"/>
      <c r="GS71" s="496"/>
      <c r="GT71" s="496"/>
      <c r="GU71" s="496"/>
      <c r="GV71" s="496"/>
      <c r="GW71" s="496"/>
      <c r="GX71" s="496"/>
      <c r="GY71" s="496"/>
      <c r="GZ71" s="496"/>
      <c r="HA71" s="496"/>
      <c r="HB71" s="496"/>
      <c r="HC71" s="496"/>
      <c r="HD71" s="496"/>
    </row>
    <row r="72" spans="1:212" s="505" customFormat="1">
      <c r="A72" s="496"/>
      <c r="B72" s="497"/>
      <c r="P72" s="497"/>
      <c r="S72" s="497"/>
      <c r="T72" s="496"/>
      <c r="U72" s="496"/>
      <c r="V72" s="496"/>
      <c r="W72" s="496"/>
      <c r="X72" s="496"/>
      <c r="Y72" s="496"/>
      <c r="Z72" s="496"/>
      <c r="AA72" s="496"/>
      <c r="AB72" s="496"/>
      <c r="AC72" s="496"/>
      <c r="AD72" s="496"/>
      <c r="AE72" s="496"/>
      <c r="AF72" s="496"/>
      <c r="AG72" s="496"/>
      <c r="AH72" s="496"/>
      <c r="AI72" s="496"/>
      <c r="AJ72" s="496"/>
      <c r="AK72" s="496"/>
      <c r="AL72" s="496"/>
      <c r="AM72" s="496"/>
      <c r="AN72" s="496"/>
      <c r="AO72" s="496"/>
      <c r="AP72" s="496"/>
      <c r="AQ72" s="496"/>
      <c r="AR72" s="496"/>
      <c r="AS72" s="496"/>
      <c r="AT72" s="496"/>
      <c r="AU72" s="496"/>
      <c r="AV72" s="496"/>
      <c r="AW72" s="496"/>
      <c r="AX72" s="496"/>
      <c r="AY72" s="496"/>
      <c r="AZ72" s="496"/>
      <c r="BA72" s="496"/>
      <c r="BB72" s="496"/>
      <c r="BC72" s="496"/>
      <c r="BD72" s="496"/>
      <c r="BE72" s="496"/>
      <c r="BF72" s="496"/>
      <c r="BG72" s="496"/>
      <c r="BH72" s="496"/>
      <c r="BI72" s="496"/>
      <c r="BJ72" s="496"/>
      <c r="BK72" s="496"/>
      <c r="BL72" s="496"/>
      <c r="BM72" s="496"/>
      <c r="BN72" s="496"/>
      <c r="BO72" s="496"/>
      <c r="BP72" s="496"/>
      <c r="BQ72" s="496"/>
      <c r="BR72" s="496"/>
      <c r="BS72" s="496"/>
      <c r="BT72" s="496"/>
      <c r="BU72" s="496"/>
      <c r="BV72" s="496"/>
      <c r="BW72" s="496"/>
      <c r="BX72" s="496"/>
      <c r="BY72" s="496"/>
      <c r="BZ72" s="496"/>
      <c r="CA72" s="496"/>
      <c r="CB72" s="496"/>
      <c r="CC72" s="496"/>
      <c r="CD72" s="496"/>
      <c r="CE72" s="496"/>
      <c r="CF72" s="496"/>
      <c r="CG72" s="496"/>
      <c r="CH72" s="496"/>
      <c r="CI72" s="496"/>
      <c r="CJ72" s="496"/>
      <c r="CK72" s="496"/>
      <c r="CL72" s="496"/>
      <c r="CM72" s="496"/>
      <c r="CN72" s="496"/>
      <c r="CO72" s="496"/>
      <c r="CP72" s="496"/>
      <c r="CQ72" s="496"/>
      <c r="CR72" s="496"/>
      <c r="CS72" s="496"/>
      <c r="CT72" s="496"/>
      <c r="CU72" s="496"/>
      <c r="CV72" s="496"/>
      <c r="CW72" s="496"/>
      <c r="CX72" s="496"/>
      <c r="CY72" s="496"/>
      <c r="CZ72" s="496"/>
      <c r="DA72" s="496"/>
      <c r="DB72" s="496"/>
      <c r="DC72" s="496"/>
      <c r="DD72" s="496"/>
      <c r="DE72" s="496"/>
      <c r="DF72" s="496"/>
      <c r="DG72" s="496"/>
      <c r="DH72" s="496"/>
      <c r="DI72" s="496"/>
      <c r="DJ72" s="496"/>
      <c r="DK72" s="496"/>
      <c r="DL72" s="496"/>
      <c r="DM72" s="496"/>
      <c r="DN72" s="496"/>
      <c r="DO72" s="496"/>
      <c r="DP72" s="496"/>
      <c r="DQ72" s="496"/>
      <c r="DR72" s="496"/>
      <c r="DS72" s="496"/>
      <c r="DT72" s="496"/>
      <c r="DU72" s="496"/>
      <c r="DV72" s="496"/>
      <c r="DW72" s="496"/>
      <c r="DX72" s="496"/>
      <c r="DY72" s="496"/>
      <c r="DZ72" s="496"/>
      <c r="EA72" s="496"/>
      <c r="EB72" s="496"/>
      <c r="EC72" s="496"/>
      <c r="ED72" s="496"/>
      <c r="EE72" s="496"/>
      <c r="EF72" s="496"/>
      <c r="EG72" s="496"/>
      <c r="EH72" s="496"/>
      <c r="EI72" s="496"/>
      <c r="EJ72" s="496"/>
      <c r="EK72" s="496"/>
      <c r="EL72" s="496"/>
      <c r="EM72" s="496"/>
      <c r="EN72" s="496"/>
      <c r="EO72" s="496"/>
      <c r="EP72" s="496"/>
      <c r="EQ72" s="496"/>
      <c r="ER72" s="496"/>
      <c r="ES72" s="496"/>
      <c r="ET72" s="496"/>
      <c r="EU72" s="496"/>
      <c r="EV72" s="496"/>
      <c r="EW72" s="496"/>
      <c r="EX72" s="496"/>
      <c r="EY72" s="496"/>
      <c r="EZ72" s="496"/>
      <c r="FA72" s="496"/>
      <c r="FB72" s="496"/>
      <c r="FC72" s="496"/>
      <c r="FD72" s="496"/>
      <c r="FE72" s="496"/>
      <c r="FF72" s="496"/>
      <c r="FG72" s="496"/>
      <c r="FH72" s="496"/>
      <c r="FI72" s="496"/>
      <c r="FJ72" s="496"/>
      <c r="FK72" s="496"/>
      <c r="FL72" s="496"/>
      <c r="FM72" s="496"/>
      <c r="FN72" s="496"/>
      <c r="FO72" s="496"/>
      <c r="FP72" s="496"/>
      <c r="FQ72" s="496"/>
      <c r="FR72" s="496"/>
      <c r="FS72" s="496"/>
      <c r="FT72" s="496"/>
      <c r="FU72" s="496"/>
      <c r="FV72" s="496"/>
      <c r="FW72" s="496"/>
      <c r="FX72" s="496"/>
      <c r="FY72" s="496"/>
      <c r="FZ72" s="496"/>
      <c r="GA72" s="496"/>
      <c r="GB72" s="496"/>
      <c r="GC72" s="496"/>
      <c r="GD72" s="496"/>
      <c r="GE72" s="496"/>
      <c r="GF72" s="496"/>
      <c r="GG72" s="496"/>
      <c r="GH72" s="496"/>
      <c r="GI72" s="496"/>
      <c r="GJ72" s="496"/>
      <c r="GK72" s="496"/>
      <c r="GL72" s="496"/>
      <c r="GM72" s="496"/>
      <c r="GN72" s="496"/>
      <c r="GO72" s="496"/>
      <c r="GP72" s="496"/>
      <c r="GQ72" s="496"/>
      <c r="GR72" s="496"/>
      <c r="GS72" s="496"/>
      <c r="GT72" s="496"/>
      <c r="GU72" s="496"/>
      <c r="GV72" s="496"/>
      <c r="GW72" s="496"/>
      <c r="GX72" s="496"/>
      <c r="GY72" s="496"/>
      <c r="GZ72" s="496"/>
      <c r="HA72" s="496"/>
      <c r="HB72" s="496"/>
      <c r="HC72" s="496"/>
      <c r="HD72" s="496"/>
    </row>
    <row r="73" spans="1:212" s="505" customFormat="1">
      <c r="A73" s="496"/>
      <c r="B73" s="497"/>
      <c r="P73" s="497"/>
      <c r="S73" s="497"/>
      <c r="T73" s="496"/>
      <c r="U73" s="496"/>
      <c r="V73" s="496"/>
      <c r="W73" s="496"/>
      <c r="X73" s="496"/>
      <c r="Y73" s="496"/>
      <c r="Z73" s="496"/>
      <c r="AA73" s="496"/>
      <c r="AB73" s="496"/>
      <c r="AC73" s="496"/>
      <c r="AD73" s="496"/>
      <c r="AE73" s="496"/>
      <c r="AF73" s="496"/>
      <c r="AG73" s="496"/>
      <c r="AH73" s="496"/>
      <c r="AI73" s="496"/>
      <c r="AJ73" s="496"/>
      <c r="AK73" s="496"/>
      <c r="AL73" s="496"/>
      <c r="AM73" s="496"/>
      <c r="AN73" s="496"/>
      <c r="AO73" s="496"/>
      <c r="AP73" s="496"/>
      <c r="AQ73" s="496"/>
      <c r="AR73" s="496"/>
      <c r="AS73" s="496"/>
      <c r="AT73" s="496"/>
      <c r="AU73" s="496"/>
      <c r="AV73" s="496"/>
      <c r="AW73" s="496"/>
      <c r="AX73" s="496"/>
      <c r="AY73" s="496"/>
      <c r="AZ73" s="496"/>
      <c r="BA73" s="496"/>
      <c r="BB73" s="496"/>
      <c r="BC73" s="496"/>
      <c r="BD73" s="496"/>
      <c r="BE73" s="496"/>
      <c r="BF73" s="496"/>
      <c r="BG73" s="496"/>
      <c r="BH73" s="496"/>
      <c r="BI73" s="496"/>
      <c r="BJ73" s="496"/>
      <c r="BK73" s="496"/>
      <c r="BL73" s="496"/>
      <c r="BM73" s="496"/>
      <c r="BN73" s="496"/>
      <c r="BO73" s="496"/>
      <c r="BP73" s="496"/>
      <c r="BQ73" s="496"/>
      <c r="BR73" s="496"/>
      <c r="BS73" s="496"/>
      <c r="BT73" s="496"/>
      <c r="BU73" s="496"/>
      <c r="BV73" s="496"/>
      <c r="BW73" s="496"/>
      <c r="BX73" s="496"/>
      <c r="BY73" s="496"/>
      <c r="BZ73" s="496"/>
      <c r="CA73" s="496"/>
      <c r="CB73" s="496"/>
      <c r="CC73" s="496"/>
      <c r="CD73" s="496"/>
      <c r="CE73" s="496"/>
      <c r="CF73" s="496"/>
      <c r="CG73" s="496"/>
      <c r="CH73" s="496"/>
      <c r="CI73" s="496"/>
      <c r="CJ73" s="496"/>
      <c r="CK73" s="496"/>
      <c r="CL73" s="496"/>
      <c r="CM73" s="496"/>
      <c r="CN73" s="496"/>
      <c r="CO73" s="496"/>
      <c r="CP73" s="496"/>
      <c r="CQ73" s="496"/>
      <c r="CR73" s="496"/>
      <c r="CS73" s="496"/>
      <c r="CT73" s="496"/>
      <c r="CU73" s="496"/>
      <c r="CV73" s="496"/>
      <c r="CW73" s="496"/>
      <c r="CX73" s="496"/>
      <c r="CY73" s="496"/>
      <c r="CZ73" s="496"/>
      <c r="DA73" s="496"/>
      <c r="DB73" s="496"/>
      <c r="DC73" s="496"/>
      <c r="DD73" s="496"/>
      <c r="DE73" s="496"/>
      <c r="DF73" s="496"/>
      <c r="DG73" s="496"/>
      <c r="DH73" s="496"/>
      <c r="DI73" s="496"/>
      <c r="DJ73" s="496"/>
      <c r="DK73" s="496"/>
      <c r="DL73" s="496"/>
      <c r="DM73" s="496"/>
      <c r="DN73" s="496"/>
      <c r="DO73" s="496"/>
      <c r="DP73" s="496"/>
      <c r="DQ73" s="496"/>
      <c r="DR73" s="496"/>
      <c r="DS73" s="496"/>
      <c r="DT73" s="496"/>
      <c r="DU73" s="496"/>
      <c r="DV73" s="496"/>
      <c r="DW73" s="496"/>
      <c r="DX73" s="496"/>
      <c r="DY73" s="496"/>
      <c r="DZ73" s="496"/>
      <c r="EA73" s="496"/>
      <c r="EB73" s="496"/>
      <c r="EC73" s="496"/>
      <c r="ED73" s="496"/>
      <c r="EE73" s="496"/>
      <c r="EF73" s="496"/>
      <c r="EG73" s="496"/>
      <c r="EH73" s="496"/>
      <c r="EI73" s="496"/>
      <c r="EJ73" s="496"/>
      <c r="EK73" s="496"/>
      <c r="EL73" s="496"/>
      <c r="EM73" s="496"/>
      <c r="EN73" s="496"/>
      <c r="EO73" s="496"/>
      <c r="EP73" s="496"/>
      <c r="EQ73" s="496"/>
      <c r="ER73" s="496"/>
      <c r="ES73" s="496"/>
      <c r="ET73" s="496"/>
      <c r="EU73" s="496"/>
      <c r="EV73" s="496"/>
      <c r="EW73" s="496"/>
      <c r="EX73" s="496"/>
      <c r="EY73" s="496"/>
      <c r="EZ73" s="496"/>
      <c r="FA73" s="496"/>
      <c r="FB73" s="496"/>
      <c r="FC73" s="496"/>
      <c r="FD73" s="496"/>
      <c r="FE73" s="496"/>
      <c r="FF73" s="496"/>
      <c r="FG73" s="496"/>
      <c r="FH73" s="496"/>
      <c r="FI73" s="496"/>
      <c r="FJ73" s="496"/>
      <c r="FK73" s="496"/>
      <c r="FL73" s="496"/>
      <c r="FM73" s="496"/>
      <c r="FN73" s="496"/>
      <c r="FO73" s="496"/>
      <c r="FP73" s="496"/>
      <c r="FQ73" s="496"/>
      <c r="FR73" s="496"/>
      <c r="FS73" s="496"/>
      <c r="FT73" s="496"/>
      <c r="FU73" s="496"/>
      <c r="FV73" s="496"/>
      <c r="FW73" s="496"/>
      <c r="FX73" s="496"/>
      <c r="FY73" s="496"/>
      <c r="FZ73" s="496"/>
      <c r="GA73" s="496"/>
      <c r="GB73" s="496"/>
      <c r="GC73" s="496"/>
      <c r="GD73" s="496"/>
      <c r="GE73" s="496"/>
      <c r="GF73" s="496"/>
      <c r="GG73" s="496"/>
      <c r="GH73" s="496"/>
      <c r="GI73" s="496"/>
      <c r="GJ73" s="496"/>
      <c r="GK73" s="496"/>
      <c r="GL73" s="496"/>
      <c r="GM73" s="496"/>
      <c r="GN73" s="496"/>
      <c r="GO73" s="496"/>
      <c r="GP73" s="496"/>
      <c r="GQ73" s="496"/>
      <c r="GR73" s="496"/>
      <c r="GS73" s="496"/>
      <c r="GT73" s="496"/>
      <c r="GU73" s="496"/>
      <c r="GV73" s="496"/>
      <c r="GW73" s="496"/>
      <c r="GX73" s="496"/>
      <c r="GY73" s="496"/>
      <c r="GZ73" s="496"/>
      <c r="HA73" s="496"/>
      <c r="HB73" s="496"/>
      <c r="HC73" s="496"/>
      <c r="HD73" s="496"/>
    </row>
    <row r="74" spans="1:212" s="505" customFormat="1">
      <c r="A74" s="496"/>
      <c r="B74" s="497"/>
      <c r="P74" s="497"/>
      <c r="S74" s="497"/>
      <c r="T74" s="496"/>
      <c r="U74" s="496"/>
      <c r="V74" s="496"/>
      <c r="W74" s="496"/>
      <c r="X74" s="496"/>
      <c r="Y74" s="496"/>
      <c r="Z74" s="496"/>
      <c r="AA74" s="496"/>
      <c r="AB74" s="496"/>
      <c r="AC74" s="496"/>
      <c r="AD74" s="496"/>
      <c r="AE74" s="496"/>
      <c r="AF74" s="496"/>
      <c r="AG74" s="496"/>
      <c r="AH74" s="496"/>
      <c r="AI74" s="496"/>
      <c r="AJ74" s="496"/>
      <c r="AK74" s="496"/>
      <c r="AL74" s="496"/>
      <c r="AM74" s="496"/>
      <c r="AN74" s="496"/>
      <c r="AO74" s="496"/>
      <c r="AP74" s="496"/>
      <c r="AQ74" s="496"/>
      <c r="AR74" s="496"/>
      <c r="AS74" s="496"/>
      <c r="AT74" s="496"/>
      <c r="AU74" s="496"/>
      <c r="AV74" s="496"/>
      <c r="AW74" s="496"/>
      <c r="AX74" s="496"/>
      <c r="AY74" s="496"/>
      <c r="AZ74" s="496"/>
      <c r="BA74" s="496"/>
      <c r="BB74" s="496"/>
      <c r="BC74" s="496"/>
      <c r="BD74" s="496"/>
      <c r="BE74" s="496"/>
      <c r="BF74" s="496"/>
      <c r="BG74" s="496"/>
      <c r="BH74" s="496"/>
      <c r="BI74" s="496"/>
      <c r="BJ74" s="496"/>
      <c r="BK74" s="496"/>
      <c r="BL74" s="496"/>
      <c r="BM74" s="496"/>
      <c r="BN74" s="496"/>
      <c r="BO74" s="496"/>
      <c r="BP74" s="496"/>
      <c r="BQ74" s="496"/>
      <c r="BR74" s="496"/>
      <c r="BS74" s="496"/>
      <c r="BT74" s="496"/>
      <c r="BU74" s="496"/>
      <c r="BV74" s="496"/>
      <c r="BW74" s="496"/>
      <c r="BX74" s="496"/>
      <c r="BY74" s="496"/>
      <c r="BZ74" s="496"/>
      <c r="CA74" s="496"/>
      <c r="CB74" s="496"/>
      <c r="CC74" s="496"/>
      <c r="CD74" s="496"/>
      <c r="CE74" s="496"/>
      <c r="CF74" s="496"/>
      <c r="CG74" s="496"/>
      <c r="CH74" s="496"/>
      <c r="CI74" s="496"/>
      <c r="CJ74" s="496"/>
      <c r="CK74" s="496"/>
      <c r="CL74" s="496"/>
      <c r="CM74" s="496"/>
      <c r="CN74" s="496"/>
      <c r="CO74" s="496"/>
      <c r="CP74" s="496"/>
      <c r="CQ74" s="496"/>
      <c r="CR74" s="496"/>
      <c r="CS74" s="496"/>
      <c r="CT74" s="496"/>
      <c r="CU74" s="496"/>
      <c r="CV74" s="496"/>
      <c r="CW74" s="496"/>
      <c r="CX74" s="496"/>
      <c r="CY74" s="496"/>
      <c r="CZ74" s="496"/>
      <c r="DA74" s="496"/>
      <c r="DB74" s="496"/>
      <c r="DC74" s="496"/>
      <c r="DD74" s="496"/>
      <c r="DE74" s="496"/>
      <c r="DF74" s="496"/>
      <c r="DG74" s="496"/>
      <c r="DH74" s="496"/>
      <c r="DI74" s="496"/>
      <c r="DJ74" s="496"/>
      <c r="DK74" s="496"/>
      <c r="DL74" s="496"/>
      <c r="DM74" s="496"/>
      <c r="DN74" s="496"/>
      <c r="DO74" s="496"/>
      <c r="DP74" s="496"/>
      <c r="DQ74" s="496"/>
      <c r="DR74" s="496"/>
      <c r="DS74" s="496"/>
      <c r="DT74" s="496"/>
      <c r="DU74" s="496"/>
      <c r="DV74" s="496"/>
      <c r="DW74" s="496"/>
      <c r="DX74" s="496"/>
      <c r="DY74" s="496"/>
      <c r="DZ74" s="496"/>
      <c r="EA74" s="496"/>
      <c r="EB74" s="496"/>
      <c r="EC74" s="496"/>
      <c r="ED74" s="496"/>
      <c r="EE74" s="496"/>
      <c r="EF74" s="496"/>
      <c r="EG74" s="496"/>
      <c r="EH74" s="496"/>
      <c r="EI74" s="496"/>
      <c r="EJ74" s="496"/>
      <c r="EK74" s="496"/>
      <c r="EL74" s="496"/>
      <c r="EM74" s="496"/>
      <c r="EN74" s="496"/>
      <c r="EO74" s="496"/>
      <c r="EP74" s="496"/>
      <c r="EQ74" s="496"/>
      <c r="ER74" s="496"/>
      <c r="ES74" s="496"/>
      <c r="ET74" s="496"/>
      <c r="EU74" s="496"/>
      <c r="EV74" s="496"/>
      <c r="EW74" s="496"/>
      <c r="EX74" s="496"/>
      <c r="EY74" s="496"/>
      <c r="EZ74" s="496"/>
      <c r="FA74" s="496"/>
      <c r="FB74" s="496"/>
      <c r="FC74" s="496"/>
      <c r="FD74" s="496"/>
      <c r="FE74" s="496"/>
      <c r="FF74" s="496"/>
      <c r="FG74" s="496"/>
      <c r="FH74" s="496"/>
      <c r="FI74" s="496"/>
      <c r="FJ74" s="496"/>
      <c r="FK74" s="496"/>
      <c r="FL74" s="496"/>
      <c r="FM74" s="496"/>
      <c r="FN74" s="496"/>
      <c r="FO74" s="496"/>
      <c r="FP74" s="496"/>
      <c r="FQ74" s="496"/>
      <c r="FR74" s="496"/>
      <c r="FS74" s="496"/>
      <c r="FT74" s="496"/>
      <c r="FU74" s="496"/>
      <c r="FV74" s="496"/>
      <c r="FW74" s="496"/>
      <c r="FX74" s="496"/>
      <c r="FY74" s="496"/>
      <c r="FZ74" s="496"/>
      <c r="GA74" s="496"/>
      <c r="GB74" s="496"/>
      <c r="GC74" s="496"/>
      <c r="GD74" s="496"/>
      <c r="GE74" s="496"/>
      <c r="GF74" s="496"/>
      <c r="GG74" s="496"/>
      <c r="GH74" s="496"/>
      <c r="GI74" s="496"/>
      <c r="GJ74" s="496"/>
      <c r="GK74" s="496"/>
      <c r="GL74" s="496"/>
      <c r="GM74" s="496"/>
      <c r="GN74" s="496"/>
      <c r="GO74" s="496"/>
      <c r="GP74" s="496"/>
      <c r="GQ74" s="496"/>
      <c r="GR74" s="496"/>
      <c r="GS74" s="496"/>
      <c r="GT74" s="496"/>
      <c r="GU74" s="496"/>
      <c r="GV74" s="496"/>
      <c r="GW74" s="496"/>
      <c r="GX74" s="496"/>
      <c r="GY74" s="496"/>
      <c r="GZ74" s="496"/>
      <c r="HA74" s="496"/>
      <c r="HB74" s="496"/>
      <c r="HC74" s="496"/>
      <c r="HD74" s="496"/>
    </row>
    <row r="75" spans="1:212" s="505" customFormat="1">
      <c r="A75" s="496"/>
      <c r="B75" s="497"/>
      <c r="P75" s="497"/>
      <c r="S75" s="497"/>
      <c r="T75" s="496"/>
      <c r="U75" s="496"/>
      <c r="V75" s="496"/>
      <c r="W75" s="496"/>
      <c r="X75" s="496"/>
      <c r="Y75" s="496"/>
      <c r="Z75" s="496"/>
      <c r="AA75" s="496"/>
      <c r="AB75" s="496"/>
      <c r="AC75" s="496"/>
      <c r="AD75" s="496"/>
      <c r="AE75" s="496"/>
      <c r="AF75" s="496"/>
      <c r="AG75" s="496"/>
      <c r="AH75" s="496"/>
      <c r="AI75" s="496"/>
      <c r="AJ75" s="496"/>
      <c r="AK75" s="496"/>
      <c r="AL75" s="496"/>
      <c r="AM75" s="496"/>
      <c r="AN75" s="496"/>
      <c r="AO75" s="496"/>
      <c r="AP75" s="496"/>
      <c r="AQ75" s="496"/>
      <c r="AR75" s="496"/>
      <c r="AS75" s="496"/>
      <c r="AT75" s="496"/>
      <c r="AU75" s="496"/>
      <c r="AV75" s="496"/>
      <c r="AW75" s="496"/>
      <c r="AX75" s="496"/>
      <c r="AY75" s="496"/>
      <c r="AZ75" s="496"/>
      <c r="BA75" s="496"/>
      <c r="BB75" s="496"/>
      <c r="BC75" s="496"/>
      <c r="BD75" s="496"/>
      <c r="BE75" s="496"/>
      <c r="BF75" s="496"/>
      <c r="BG75" s="496"/>
      <c r="BH75" s="496"/>
      <c r="BI75" s="496"/>
      <c r="BJ75" s="496"/>
      <c r="BK75" s="496"/>
      <c r="BL75" s="496"/>
      <c r="BM75" s="496"/>
      <c r="BN75" s="496"/>
      <c r="BO75" s="496"/>
      <c r="BP75" s="496"/>
      <c r="BQ75" s="496"/>
      <c r="BR75" s="496"/>
      <c r="BS75" s="496"/>
      <c r="BT75" s="496"/>
      <c r="BU75" s="496"/>
      <c r="BV75" s="496"/>
      <c r="BW75" s="496"/>
      <c r="BX75" s="496"/>
      <c r="BY75" s="496"/>
      <c r="BZ75" s="496"/>
      <c r="CA75" s="496"/>
      <c r="CB75" s="496"/>
      <c r="CC75" s="496"/>
      <c r="CD75" s="496"/>
      <c r="CE75" s="496"/>
      <c r="CF75" s="496"/>
      <c r="CG75" s="496"/>
      <c r="CH75" s="496"/>
      <c r="CI75" s="496"/>
      <c r="CJ75" s="496"/>
      <c r="CK75" s="496"/>
      <c r="CL75" s="496"/>
      <c r="CM75" s="496"/>
      <c r="CN75" s="496"/>
      <c r="CO75" s="496"/>
      <c r="CP75" s="496"/>
      <c r="CQ75" s="496"/>
      <c r="CR75" s="496"/>
      <c r="CS75" s="496"/>
      <c r="CT75" s="496"/>
      <c r="CU75" s="496"/>
      <c r="CV75" s="496"/>
      <c r="CW75" s="496"/>
      <c r="CX75" s="496"/>
      <c r="CY75" s="496"/>
      <c r="CZ75" s="496"/>
      <c r="DA75" s="496"/>
      <c r="DB75" s="496"/>
      <c r="DC75" s="496"/>
      <c r="DD75" s="496"/>
      <c r="DE75" s="496"/>
      <c r="DF75" s="496"/>
      <c r="DG75" s="496"/>
      <c r="DH75" s="496"/>
      <c r="DI75" s="496"/>
      <c r="DJ75" s="496"/>
      <c r="DK75" s="496"/>
      <c r="DL75" s="496"/>
      <c r="DM75" s="496"/>
      <c r="DN75" s="496"/>
      <c r="DO75" s="496"/>
      <c r="DP75" s="496"/>
      <c r="DQ75" s="496"/>
      <c r="DR75" s="496"/>
      <c r="DS75" s="496"/>
      <c r="DT75" s="496"/>
      <c r="DU75" s="496"/>
      <c r="DV75" s="496"/>
      <c r="DW75" s="496"/>
      <c r="DX75" s="496"/>
      <c r="DY75" s="496"/>
      <c r="DZ75" s="496"/>
      <c r="EA75" s="496"/>
      <c r="EB75" s="496"/>
      <c r="EC75" s="496"/>
      <c r="ED75" s="496"/>
      <c r="EE75" s="496"/>
      <c r="EF75" s="496"/>
      <c r="EG75" s="496"/>
      <c r="EH75" s="496"/>
      <c r="EI75" s="496"/>
      <c r="EJ75" s="496"/>
      <c r="EK75" s="496"/>
      <c r="EL75" s="496"/>
      <c r="EM75" s="496"/>
      <c r="EN75" s="496"/>
      <c r="EO75" s="496"/>
      <c r="EP75" s="496"/>
      <c r="EQ75" s="496"/>
      <c r="ER75" s="496"/>
      <c r="ES75" s="496"/>
      <c r="ET75" s="496"/>
      <c r="EU75" s="496"/>
      <c r="EV75" s="496"/>
      <c r="EW75" s="496"/>
      <c r="EX75" s="496"/>
      <c r="EY75" s="496"/>
      <c r="EZ75" s="496"/>
      <c r="FA75" s="496"/>
      <c r="FB75" s="496"/>
      <c r="FC75" s="496"/>
      <c r="FD75" s="496"/>
      <c r="FE75" s="496"/>
      <c r="FF75" s="496"/>
      <c r="FG75" s="496"/>
      <c r="FH75" s="496"/>
      <c r="FI75" s="496"/>
      <c r="FJ75" s="496"/>
      <c r="FK75" s="496"/>
      <c r="FL75" s="496"/>
      <c r="FM75" s="496"/>
      <c r="FN75" s="496"/>
      <c r="FO75" s="496"/>
      <c r="FP75" s="496"/>
      <c r="FQ75" s="496"/>
      <c r="FR75" s="496"/>
      <c r="FS75" s="496"/>
      <c r="FT75" s="496"/>
      <c r="FU75" s="496"/>
      <c r="FV75" s="496"/>
      <c r="FW75" s="496"/>
      <c r="FX75" s="496"/>
      <c r="FY75" s="496"/>
      <c r="FZ75" s="496"/>
      <c r="GA75" s="496"/>
      <c r="GB75" s="496"/>
      <c r="GC75" s="496"/>
      <c r="GD75" s="496"/>
      <c r="GE75" s="496"/>
      <c r="GF75" s="496"/>
      <c r="GG75" s="496"/>
      <c r="GH75" s="496"/>
      <c r="GI75" s="496"/>
      <c r="GJ75" s="496"/>
      <c r="GK75" s="496"/>
      <c r="GL75" s="496"/>
      <c r="GM75" s="496"/>
      <c r="GN75" s="496"/>
      <c r="GO75" s="496"/>
      <c r="GP75" s="496"/>
      <c r="GQ75" s="496"/>
      <c r="GR75" s="496"/>
      <c r="GS75" s="496"/>
      <c r="GT75" s="496"/>
      <c r="GU75" s="496"/>
      <c r="GV75" s="496"/>
      <c r="GW75" s="496"/>
      <c r="GX75" s="496"/>
      <c r="GY75" s="496"/>
      <c r="GZ75" s="496"/>
      <c r="HA75" s="496"/>
      <c r="HB75" s="496"/>
      <c r="HC75" s="496"/>
      <c r="HD75" s="496"/>
    </row>
    <row r="76" spans="1:212" s="505" customFormat="1">
      <c r="A76" s="496"/>
      <c r="B76" s="497"/>
      <c r="P76" s="497"/>
      <c r="S76" s="497"/>
      <c r="T76" s="496"/>
      <c r="U76" s="496"/>
      <c r="V76" s="496"/>
      <c r="W76" s="496"/>
      <c r="X76" s="496"/>
      <c r="Y76" s="496"/>
      <c r="Z76" s="496"/>
      <c r="AA76" s="496"/>
      <c r="AB76" s="496"/>
      <c r="AC76" s="496"/>
      <c r="AD76" s="496"/>
      <c r="AE76" s="496"/>
      <c r="AF76" s="496"/>
      <c r="AG76" s="496"/>
      <c r="AH76" s="496"/>
      <c r="AI76" s="496"/>
      <c r="AJ76" s="496"/>
      <c r="AK76" s="496"/>
      <c r="AL76" s="496"/>
      <c r="AM76" s="496"/>
      <c r="AN76" s="496"/>
      <c r="AO76" s="496"/>
      <c r="AP76" s="496"/>
      <c r="AQ76" s="496"/>
      <c r="AR76" s="496"/>
      <c r="AS76" s="496"/>
      <c r="AT76" s="496"/>
      <c r="AU76" s="496"/>
      <c r="AV76" s="496"/>
      <c r="AW76" s="496"/>
      <c r="AX76" s="496"/>
      <c r="AY76" s="496"/>
      <c r="AZ76" s="496"/>
      <c r="BA76" s="496"/>
      <c r="BB76" s="496"/>
      <c r="BC76" s="496"/>
      <c r="BD76" s="496"/>
      <c r="BE76" s="496"/>
      <c r="BF76" s="496"/>
      <c r="BG76" s="496"/>
      <c r="BH76" s="496"/>
      <c r="BI76" s="496"/>
      <c r="BJ76" s="496"/>
      <c r="BK76" s="496"/>
      <c r="BL76" s="496"/>
      <c r="BM76" s="496"/>
      <c r="BN76" s="496"/>
      <c r="BO76" s="496"/>
      <c r="BP76" s="496"/>
      <c r="BQ76" s="496"/>
      <c r="BR76" s="496"/>
      <c r="BS76" s="496"/>
      <c r="BT76" s="496"/>
      <c r="BU76" s="496"/>
      <c r="BV76" s="496"/>
      <c r="BW76" s="496"/>
      <c r="BX76" s="496"/>
      <c r="BY76" s="496"/>
      <c r="BZ76" s="496"/>
      <c r="CA76" s="496"/>
      <c r="CB76" s="496"/>
      <c r="CC76" s="496"/>
      <c r="CD76" s="496"/>
      <c r="CE76" s="496"/>
      <c r="CF76" s="496"/>
      <c r="CG76" s="496"/>
      <c r="CH76" s="496"/>
      <c r="CI76" s="496"/>
      <c r="CJ76" s="496"/>
      <c r="CK76" s="496"/>
      <c r="CL76" s="496"/>
      <c r="CM76" s="496"/>
      <c r="CN76" s="496"/>
      <c r="CO76" s="496"/>
      <c r="CP76" s="496"/>
      <c r="CQ76" s="496"/>
      <c r="CR76" s="496"/>
      <c r="CS76" s="496"/>
      <c r="CT76" s="496"/>
      <c r="CU76" s="496"/>
      <c r="CV76" s="496"/>
      <c r="CW76" s="496"/>
      <c r="CX76" s="496"/>
      <c r="CY76" s="496"/>
      <c r="CZ76" s="496"/>
      <c r="DA76" s="496"/>
      <c r="DB76" s="496"/>
      <c r="DC76" s="496"/>
      <c r="DD76" s="496"/>
      <c r="DE76" s="496"/>
      <c r="DF76" s="496"/>
      <c r="DG76" s="496"/>
      <c r="DH76" s="496"/>
      <c r="DI76" s="496"/>
      <c r="DJ76" s="496"/>
      <c r="DK76" s="496"/>
      <c r="DL76" s="496"/>
      <c r="DM76" s="496"/>
      <c r="DN76" s="496"/>
      <c r="DO76" s="496"/>
      <c r="DP76" s="496"/>
      <c r="DQ76" s="496"/>
      <c r="DR76" s="496"/>
      <c r="DS76" s="496"/>
      <c r="DT76" s="496"/>
      <c r="DU76" s="496"/>
      <c r="DV76" s="496"/>
      <c r="DW76" s="496"/>
      <c r="DX76" s="496"/>
      <c r="DY76" s="496"/>
      <c r="DZ76" s="496"/>
      <c r="EA76" s="496"/>
      <c r="EB76" s="496"/>
      <c r="EC76" s="496"/>
      <c r="ED76" s="496"/>
      <c r="EE76" s="496"/>
      <c r="EF76" s="496"/>
      <c r="EG76" s="496"/>
      <c r="EH76" s="496"/>
      <c r="EI76" s="496"/>
      <c r="EJ76" s="496"/>
      <c r="EK76" s="496"/>
      <c r="EL76" s="496"/>
      <c r="EM76" s="496"/>
      <c r="EN76" s="496"/>
      <c r="EO76" s="496"/>
      <c r="EP76" s="496"/>
      <c r="EQ76" s="496"/>
      <c r="ER76" s="496"/>
      <c r="ES76" s="496"/>
      <c r="ET76" s="496"/>
      <c r="EU76" s="496"/>
      <c r="EV76" s="496"/>
      <c r="EW76" s="496"/>
      <c r="EX76" s="496"/>
      <c r="EY76" s="496"/>
      <c r="EZ76" s="496"/>
      <c r="FA76" s="496"/>
      <c r="FB76" s="496"/>
      <c r="FC76" s="496"/>
      <c r="FD76" s="496"/>
      <c r="FE76" s="496"/>
      <c r="FF76" s="496"/>
      <c r="FG76" s="496"/>
      <c r="FH76" s="496"/>
      <c r="FI76" s="496"/>
      <c r="FJ76" s="496"/>
      <c r="FK76" s="496"/>
      <c r="FL76" s="496"/>
      <c r="FM76" s="496"/>
      <c r="FN76" s="496"/>
      <c r="FO76" s="496"/>
      <c r="FP76" s="496"/>
      <c r="FQ76" s="496"/>
      <c r="FR76" s="496"/>
      <c r="FS76" s="496"/>
      <c r="FT76" s="496"/>
      <c r="FU76" s="496"/>
      <c r="FV76" s="496"/>
      <c r="FW76" s="496"/>
      <c r="FX76" s="496"/>
      <c r="FY76" s="496"/>
      <c r="FZ76" s="496"/>
      <c r="GA76" s="496"/>
      <c r="GB76" s="496"/>
      <c r="GC76" s="496"/>
      <c r="GD76" s="496"/>
      <c r="GE76" s="496"/>
      <c r="GF76" s="496"/>
      <c r="GG76" s="496"/>
      <c r="GH76" s="496"/>
      <c r="GI76" s="496"/>
      <c r="GJ76" s="496"/>
      <c r="GK76" s="496"/>
      <c r="GL76" s="496"/>
      <c r="GM76" s="496"/>
      <c r="GN76" s="496"/>
      <c r="GO76" s="496"/>
      <c r="GP76" s="496"/>
      <c r="GQ76" s="496"/>
      <c r="GR76" s="496"/>
      <c r="GS76" s="496"/>
      <c r="GT76" s="496"/>
      <c r="GU76" s="496"/>
      <c r="GV76" s="496"/>
      <c r="GW76" s="496"/>
      <c r="GX76" s="496"/>
      <c r="GY76" s="496"/>
      <c r="GZ76" s="496"/>
      <c r="HA76" s="496"/>
      <c r="HB76" s="496"/>
      <c r="HC76" s="496"/>
      <c r="HD76" s="496"/>
    </row>
    <row r="77" spans="1:212" s="505" customFormat="1">
      <c r="A77" s="496"/>
      <c r="B77" s="497"/>
      <c r="P77" s="497"/>
      <c r="S77" s="497"/>
      <c r="T77" s="496"/>
      <c r="U77" s="496"/>
      <c r="V77" s="496"/>
      <c r="W77" s="496"/>
      <c r="X77" s="496"/>
      <c r="Y77" s="496"/>
      <c r="Z77" s="496"/>
      <c r="AA77" s="496"/>
      <c r="AB77" s="496"/>
      <c r="AC77" s="496"/>
      <c r="AD77" s="496"/>
      <c r="AE77" s="496"/>
      <c r="AF77" s="496"/>
      <c r="AG77" s="496"/>
      <c r="AH77" s="496"/>
      <c r="AI77" s="496"/>
      <c r="AJ77" s="496"/>
      <c r="AK77" s="496"/>
      <c r="AL77" s="496"/>
      <c r="AM77" s="496"/>
      <c r="AN77" s="496"/>
      <c r="AO77" s="496"/>
      <c r="AP77" s="496"/>
      <c r="AQ77" s="496"/>
      <c r="AR77" s="496"/>
      <c r="AS77" s="496"/>
      <c r="AT77" s="496"/>
      <c r="AU77" s="496"/>
      <c r="AV77" s="496"/>
      <c r="AW77" s="496"/>
      <c r="AX77" s="496"/>
      <c r="AY77" s="496"/>
      <c r="AZ77" s="496"/>
      <c r="BA77" s="496"/>
      <c r="BB77" s="496"/>
      <c r="BC77" s="496"/>
      <c r="BD77" s="496"/>
      <c r="BE77" s="496"/>
      <c r="BF77" s="496"/>
      <c r="BG77" s="496"/>
      <c r="BH77" s="496"/>
      <c r="BI77" s="496"/>
      <c r="BJ77" s="496"/>
      <c r="BK77" s="496"/>
      <c r="BL77" s="496"/>
      <c r="BM77" s="496"/>
      <c r="BN77" s="496"/>
      <c r="BO77" s="496"/>
      <c r="BP77" s="496"/>
      <c r="BQ77" s="496"/>
      <c r="BR77" s="496"/>
      <c r="BS77" s="496"/>
      <c r="BT77" s="496"/>
      <c r="BU77" s="496"/>
      <c r="BV77" s="496"/>
      <c r="BW77" s="496"/>
      <c r="BX77" s="496"/>
      <c r="BY77" s="496"/>
      <c r="BZ77" s="496"/>
      <c r="CA77" s="496"/>
      <c r="CB77" s="496"/>
      <c r="CC77" s="496"/>
      <c r="CD77" s="496"/>
      <c r="CE77" s="496"/>
      <c r="CF77" s="496"/>
      <c r="CG77" s="496"/>
      <c r="CH77" s="496"/>
      <c r="CI77" s="496"/>
      <c r="CJ77" s="496"/>
      <c r="CK77" s="496"/>
      <c r="CL77" s="496"/>
      <c r="CM77" s="496"/>
      <c r="CN77" s="496"/>
      <c r="CO77" s="496"/>
      <c r="CP77" s="496"/>
      <c r="CQ77" s="496"/>
      <c r="CR77" s="496"/>
      <c r="CS77" s="496"/>
      <c r="CT77" s="496"/>
      <c r="CU77" s="496"/>
      <c r="CV77" s="496"/>
      <c r="CW77" s="496"/>
      <c r="CX77" s="496"/>
      <c r="CY77" s="496"/>
      <c r="CZ77" s="496"/>
      <c r="DA77" s="496"/>
      <c r="DB77" s="496"/>
      <c r="DC77" s="496"/>
      <c r="DD77" s="496"/>
      <c r="DE77" s="496"/>
      <c r="DF77" s="496"/>
      <c r="DG77" s="496"/>
      <c r="DH77" s="496"/>
      <c r="DI77" s="496"/>
      <c r="DJ77" s="496"/>
      <c r="DK77" s="496"/>
      <c r="DL77" s="496"/>
      <c r="DM77" s="496"/>
      <c r="DN77" s="496"/>
      <c r="DO77" s="496"/>
      <c r="DP77" s="496"/>
      <c r="DQ77" s="496"/>
      <c r="DR77" s="496"/>
      <c r="DS77" s="496"/>
      <c r="DT77" s="496"/>
      <c r="DU77" s="496"/>
      <c r="DV77" s="496"/>
      <c r="DW77" s="496"/>
      <c r="DX77" s="496"/>
      <c r="DY77" s="496"/>
      <c r="DZ77" s="496"/>
      <c r="EA77" s="496"/>
      <c r="EB77" s="496"/>
      <c r="EC77" s="496"/>
      <c r="ED77" s="496"/>
      <c r="EE77" s="496"/>
      <c r="EF77" s="496"/>
      <c r="EG77" s="496"/>
      <c r="EH77" s="496"/>
      <c r="EI77" s="496"/>
      <c r="EJ77" s="496"/>
      <c r="EK77" s="496"/>
      <c r="EL77" s="496"/>
      <c r="EM77" s="496"/>
      <c r="EN77" s="496"/>
      <c r="EO77" s="496"/>
      <c r="EP77" s="496"/>
      <c r="EQ77" s="496"/>
      <c r="ER77" s="496"/>
      <c r="ES77" s="496"/>
      <c r="ET77" s="496"/>
      <c r="EU77" s="496"/>
      <c r="EV77" s="496"/>
      <c r="EW77" s="496"/>
      <c r="EX77" s="496"/>
      <c r="EY77" s="496"/>
      <c r="EZ77" s="496"/>
      <c r="FA77" s="496"/>
      <c r="FB77" s="496"/>
      <c r="FC77" s="496"/>
      <c r="FD77" s="496"/>
      <c r="FE77" s="496"/>
      <c r="FF77" s="496"/>
      <c r="FG77" s="496"/>
      <c r="FH77" s="496"/>
      <c r="FI77" s="496"/>
      <c r="FJ77" s="496"/>
      <c r="FK77" s="496"/>
      <c r="FL77" s="496"/>
      <c r="FM77" s="496"/>
      <c r="FN77" s="496"/>
      <c r="FO77" s="496"/>
      <c r="FP77" s="496"/>
      <c r="FQ77" s="496"/>
      <c r="FR77" s="496"/>
      <c r="FS77" s="496"/>
      <c r="FT77" s="496"/>
      <c r="FU77" s="496"/>
      <c r="FV77" s="496"/>
      <c r="FW77" s="496"/>
      <c r="FX77" s="496"/>
      <c r="FY77" s="496"/>
      <c r="FZ77" s="496"/>
      <c r="GA77" s="496"/>
      <c r="GB77" s="496"/>
      <c r="GC77" s="496"/>
      <c r="GD77" s="496"/>
      <c r="GE77" s="496"/>
      <c r="GF77" s="496"/>
      <c r="GG77" s="496"/>
      <c r="GH77" s="496"/>
      <c r="GI77" s="496"/>
      <c r="GJ77" s="496"/>
      <c r="GK77" s="496"/>
      <c r="GL77" s="496"/>
      <c r="GM77" s="496"/>
      <c r="GN77" s="496"/>
      <c r="GO77" s="496"/>
      <c r="GP77" s="496"/>
      <c r="GQ77" s="496"/>
      <c r="GR77" s="496"/>
      <c r="GS77" s="496"/>
      <c r="GT77" s="496"/>
      <c r="GU77" s="496"/>
      <c r="GV77" s="496"/>
      <c r="GW77" s="496"/>
      <c r="GX77" s="496"/>
      <c r="GY77" s="496"/>
      <c r="GZ77" s="496"/>
      <c r="HA77" s="496"/>
      <c r="HB77" s="496"/>
      <c r="HC77" s="496"/>
      <c r="HD77" s="496"/>
    </row>
    <row r="78" spans="1:212" s="505" customFormat="1">
      <c r="A78" s="496"/>
      <c r="B78" s="497"/>
      <c r="C78" s="497"/>
      <c r="D78" s="497"/>
      <c r="E78" s="497"/>
      <c r="F78" s="497"/>
      <c r="G78" s="497"/>
      <c r="H78" s="497"/>
      <c r="I78" s="497"/>
      <c r="J78" s="497"/>
      <c r="K78" s="497"/>
      <c r="L78" s="497"/>
      <c r="M78" s="497"/>
      <c r="N78" s="497"/>
      <c r="O78" s="497"/>
      <c r="P78" s="497"/>
      <c r="Q78" s="497"/>
      <c r="R78" s="497"/>
      <c r="S78" s="497"/>
      <c r="T78" s="496"/>
      <c r="U78" s="496"/>
      <c r="V78" s="496"/>
      <c r="W78" s="496"/>
      <c r="X78" s="496"/>
      <c r="Y78" s="496"/>
      <c r="Z78" s="496"/>
      <c r="AA78" s="496"/>
      <c r="AB78" s="496"/>
      <c r="AC78" s="496"/>
      <c r="AD78" s="496"/>
      <c r="AE78" s="496"/>
      <c r="AF78" s="496"/>
      <c r="AG78" s="496"/>
      <c r="AH78" s="496"/>
      <c r="AI78" s="496"/>
      <c r="AJ78" s="496"/>
      <c r="AK78" s="496"/>
      <c r="AL78" s="496"/>
      <c r="AM78" s="496"/>
      <c r="AN78" s="496"/>
      <c r="AO78" s="496"/>
      <c r="AP78" s="496"/>
      <c r="AQ78" s="496"/>
      <c r="AR78" s="496"/>
      <c r="AS78" s="496"/>
      <c r="AT78" s="496"/>
      <c r="AU78" s="496"/>
      <c r="AV78" s="496"/>
      <c r="AW78" s="496"/>
      <c r="AX78" s="496"/>
      <c r="AY78" s="496"/>
      <c r="AZ78" s="496"/>
      <c r="BA78" s="496"/>
      <c r="BB78" s="496"/>
      <c r="BC78" s="496"/>
      <c r="BD78" s="496"/>
      <c r="BE78" s="496"/>
      <c r="BF78" s="496"/>
      <c r="BG78" s="496"/>
      <c r="BH78" s="496"/>
      <c r="BI78" s="496"/>
      <c r="BJ78" s="496"/>
      <c r="BK78" s="496"/>
      <c r="BL78" s="496"/>
      <c r="BM78" s="496"/>
      <c r="BN78" s="496"/>
      <c r="BO78" s="496"/>
      <c r="BP78" s="496"/>
      <c r="BQ78" s="496"/>
      <c r="BR78" s="496"/>
      <c r="BS78" s="496"/>
      <c r="BT78" s="496"/>
      <c r="BU78" s="496"/>
      <c r="BV78" s="496"/>
      <c r="BW78" s="496"/>
      <c r="BX78" s="496"/>
      <c r="BY78" s="496"/>
      <c r="BZ78" s="496"/>
      <c r="CA78" s="496"/>
      <c r="CB78" s="496"/>
      <c r="CC78" s="496"/>
      <c r="CD78" s="496"/>
      <c r="CE78" s="496"/>
      <c r="CF78" s="496"/>
      <c r="CG78" s="496"/>
      <c r="CH78" s="496"/>
      <c r="CI78" s="496"/>
      <c r="CJ78" s="496"/>
      <c r="CK78" s="496"/>
      <c r="CL78" s="496"/>
      <c r="CM78" s="496"/>
      <c r="CN78" s="496"/>
      <c r="CO78" s="496"/>
      <c r="CP78" s="496"/>
      <c r="CQ78" s="496"/>
      <c r="CR78" s="496"/>
      <c r="CS78" s="496"/>
      <c r="CT78" s="496"/>
      <c r="CU78" s="496"/>
      <c r="CV78" s="496"/>
      <c r="CW78" s="496"/>
      <c r="CX78" s="496"/>
      <c r="CY78" s="496"/>
      <c r="CZ78" s="496"/>
      <c r="DA78" s="496"/>
      <c r="DB78" s="496"/>
      <c r="DC78" s="496"/>
      <c r="DD78" s="496"/>
      <c r="DE78" s="496"/>
      <c r="DF78" s="496"/>
      <c r="DG78" s="496"/>
      <c r="DH78" s="496"/>
      <c r="DI78" s="496"/>
      <c r="DJ78" s="496"/>
      <c r="DK78" s="496"/>
      <c r="DL78" s="496"/>
      <c r="DM78" s="496"/>
      <c r="DN78" s="496"/>
      <c r="DO78" s="496"/>
      <c r="DP78" s="496"/>
      <c r="DQ78" s="496"/>
      <c r="DR78" s="496"/>
      <c r="DS78" s="496"/>
      <c r="DT78" s="496"/>
      <c r="DU78" s="496"/>
      <c r="DV78" s="496"/>
      <c r="DW78" s="496"/>
      <c r="DX78" s="496"/>
      <c r="DY78" s="496"/>
      <c r="DZ78" s="496"/>
      <c r="EA78" s="496"/>
      <c r="EB78" s="496"/>
      <c r="EC78" s="496"/>
      <c r="ED78" s="496"/>
      <c r="EE78" s="496"/>
      <c r="EF78" s="496"/>
      <c r="EG78" s="496"/>
      <c r="EH78" s="496"/>
      <c r="EI78" s="496"/>
      <c r="EJ78" s="496"/>
      <c r="EK78" s="496"/>
      <c r="EL78" s="496"/>
      <c r="EM78" s="496"/>
      <c r="EN78" s="496"/>
      <c r="EO78" s="496"/>
      <c r="EP78" s="496"/>
      <c r="EQ78" s="496"/>
      <c r="ER78" s="496"/>
      <c r="ES78" s="496"/>
      <c r="ET78" s="496"/>
      <c r="EU78" s="496"/>
      <c r="EV78" s="496"/>
      <c r="EW78" s="496"/>
      <c r="EX78" s="496"/>
      <c r="EY78" s="496"/>
      <c r="EZ78" s="496"/>
      <c r="FA78" s="496"/>
      <c r="FB78" s="496"/>
      <c r="FC78" s="496"/>
      <c r="FD78" s="496"/>
      <c r="FE78" s="496"/>
      <c r="FF78" s="496"/>
      <c r="FG78" s="496"/>
      <c r="FH78" s="496"/>
      <c r="FI78" s="496"/>
      <c r="FJ78" s="496"/>
      <c r="FK78" s="496"/>
      <c r="FL78" s="496"/>
      <c r="FM78" s="496"/>
      <c r="FN78" s="496"/>
      <c r="FO78" s="496"/>
      <c r="FP78" s="496"/>
      <c r="FQ78" s="496"/>
      <c r="FR78" s="496"/>
      <c r="FS78" s="496"/>
      <c r="FT78" s="496"/>
      <c r="FU78" s="496"/>
      <c r="FV78" s="496"/>
      <c r="FW78" s="496"/>
      <c r="FX78" s="496"/>
      <c r="FY78" s="496"/>
      <c r="FZ78" s="496"/>
      <c r="GA78" s="496"/>
      <c r="GB78" s="496"/>
      <c r="GC78" s="496"/>
      <c r="GD78" s="496"/>
      <c r="GE78" s="496"/>
      <c r="GF78" s="496"/>
      <c r="GG78" s="496"/>
      <c r="GH78" s="496"/>
      <c r="GI78" s="496"/>
      <c r="GJ78" s="496"/>
      <c r="GK78" s="496"/>
      <c r="GL78" s="496"/>
      <c r="GM78" s="496"/>
      <c r="GN78" s="496"/>
      <c r="GO78" s="496"/>
      <c r="GP78" s="496"/>
      <c r="GQ78" s="496"/>
      <c r="GR78" s="496"/>
      <c r="GS78" s="496"/>
      <c r="GT78" s="496"/>
      <c r="GU78" s="496"/>
      <c r="GV78" s="496"/>
      <c r="GW78" s="496"/>
      <c r="GX78" s="496"/>
      <c r="GY78" s="496"/>
      <c r="GZ78" s="496"/>
      <c r="HA78" s="496"/>
      <c r="HB78" s="496"/>
      <c r="HC78" s="496"/>
      <c r="HD78" s="496"/>
    </row>
    <row r="79" spans="1:212" s="505" customFormat="1">
      <c r="A79" s="496"/>
      <c r="B79" s="497"/>
      <c r="C79" s="497"/>
      <c r="D79" s="497"/>
      <c r="E79" s="497"/>
      <c r="F79" s="497"/>
      <c r="G79" s="497"/>
      <c r="H79" s="497"/>
      <c r="I79" s="497"/>
      <c r="J79" s="497"/>
      <c r="K79" s="497"/>
      <c r="L79" s="497"/>
      <c r="M79" s="497"/>
      <c r="N79" s="497"/>
      <c r="O79" s="497"/>
      <c r="P79" s="497"/>
      <c r="Q79" s="497"/>
      <c r="R79" s="497"/>
      <c r="S79" s="497"/>
      <c r="T79" s="496"/>
      <c r="U79" s="496"/>
      <c r="V79" s="496"/>
      <c r="W79" s="496"/>
      <c r="X79" s="496"/>
      <c r="Y79" s="496"/>
      <c r="Z79" s="496"/>
      <c r="AA79" s="496"/>
      <c r="AB79" s="496"/>
      <c r="AC79" s="496"/>
      <c r="AD79" s="496"/>
      <c r="AE79" s="496"/>
      <c r="AF79" s="496"/>
      <c r="AG79" s="496"/>
      <c r="AH79" s="496"/>
      <c r="AI79" s="496"/>
      <c r="AJ79" s="496"/>
      <c r="AK79" s="496"/>
      <c r="AL79" s="496"/>
      <c r="AM79" s="496"/>
      <c r="AN79" s="496"/>
      <c r="AO79" s="496"/>
      <c r="AP79" s="496"/>
      <c r="AQ79" s="496"/>
      <c r="AR79" s="496"/>
      <c r="AS79" s="496"/>
      <c r="AT79" s="496"/>
      <c r="AU79" s="496"/>
      <c r="AV79" s="496"/>
      <c r="AW79" s="496"/>
      <c r="AX79" s="496"/>
      <c r="AY79" s="496"/>
      <c r="AZ79" s="496"/>
      <c r="BA79" s="496"/>
      <c r="BB79" s="496"/>
      <c r="BC79" s="496"/>
      <c r="BD79" s="496"/>
      <c r="BE79" s="496"/>
      <c r="BF79" s="496"/>
      <c r="BG79" s="496"/>
      <c r="BH79" s="496"/>
      <c r="BI79" s="496"/>
      <c r="BJ79" s="496"/>
      <c r="BK79" s="496"/>
      <c r="BL79" s="496"/>
      <c r="BM79" s="496"/>
      <c r="BN79" s="496"/>
      <c r="BO79" s="496"/>
      <c r="BP79" s="496"/>
      <c r="BQ79" s="496"/>
      <c r="BR79" s="496"/>
      <c r="BS79" s="496"/>
      <c r="BT79" s="496"/>
      <c r="BU79" s="496"/>
      <c r="BV79" s="496"/>
      <c r="BW79" s="496"/>
      <c r="BX79" s="496"/>
      <c r="BY79" s="496"/>
      <c r="BZ79" s="496"/>
      <c r="CA79" s="496"/>
      <c r="CB79" s="496"/>
      <c r="CC79" s="496"/>
      <c r="CD79" s="496"/>
      <c r="CE79" s="496"/>
      <c r="CF79" s="496"/>
      <c r="CG79" s="496"/>
      <c r="CH79" s="496"/>
      <c r="CI79" s="496"/>
      <c r="CJ79" s="496"/>
      <c r="CK79" s="496"/>
      <c r="CL79" s="496"/>
      <c r="CM79" s="496"/>
      <c r="CN79" s="496"/>
      <c r="CO79" s="496"/>
      <c r="CP79" s="496"/>
      <c r="CQ79" s="496"/>
      <c r="CR79" s="496"/>
      <c r="CS79" s="496"/>
      <c r="CT79" s="496"/>
      <c r="CU79" s="496"/>
      <c r="CV79" s="496"/>
      <c r="CW79" s="496"/>
      <c r="CX79" s="496"/>
      <c r="CY79" s="496"/>
      <c r="CZ79" s="496"/>
      <c r="DA79" s="496"/>
      <c r="DB79" s="496"/>
      <c r="DC79" s="496"/>
      <c r="DD79" s="496"/>
      <c r="DE79" s="496"/>
      <c r="DF79" s="496"/>
      <c r="DG79" s="496"/>
      <c r="DH79" s="496"/>
      <c r="DI79" s="496"/>
      <c r="DJ79" s="496"/>
      <c r="DK79" s="496"/>
      <c r="DL79" s="496"/>
      <c r="DM79" s="496"/>
      <c r="DN79" s="496"/>
      <c r="DO79" s="496"/>
      <c r="DP79" s="496"/>
      <c r="DQ79" s="496"/>
      <c r="DR79" s="496"/>
      <c r="DS79" s="496"/>
      <c r="DT79" s="496"/>
      <c r="DU79" s="496"/>
      <c r="DV79" s="496"/>
      <c r="DW79" s="496"/>
      <c r="DX79" s="496"/>
      <c r="DY79" s="496"/>
      <c r="DZ79" s="496"/>
      <c r="EA79" s="496"/>
      <c r="EB79" s="496"/>
      <c r="EC79" s="496"/>
      <c r="ED79" s="496"/>
      <c r="EE79" s="496"/>
      <c r="EF79" s="496"/>
      <c r="EG79" s="496"/>
      <c r="EH79" s="496"/>
      <c r="EI79" s="496"/>
      <c r="EJ79" s="496"/>
      <c r="EK79" s="496"/>
      <c r="EL79" s="496"/>
      <c r="EM79" s="496"/>
      <c r="EN79" s="496"/>
      <c r="EO79" s="496"/>
      <c r="EP79" s="496"/>
      <c r="EQ79" s="496"/>
      <c r="ER79" s="496"/>
      <c r="ES79" s="496"/>
      <c r="ET79" s="496"/>
      <c r="EU79" s="496"/>
      <c r="EV79" s="496"/>
      <c r="EW79" s="496"/>
      <c r="EX79" s="496"/>
      <c r="EY79" s="496"/>
      <c r="EZ79" s="496"/>
      <c r="FA79" s="496"/>
      <c r="FB79" s="496"/>
      <c r="FC79" s="496"/>
      <c r="FD79" s="496"/>
      <c r="FE79" s="496"/>
      <c r="FF79" s="496"/>
      <c r="FG79" s="496"/>
      <c r="FH79" s="496"/>
      <c r="FI79" s="496"/>
      <c r="FJ79" s="496"/>
      <c r="FK79" s="496"/>
      <c r="FL79" s="496"/>
      <c r="FM79" s="496"/>
      <c r="FN79" s="496"/>
      <c r="FO79" s="496"/>
      <c r="FP79" s="496"/>
      <c r="FQ79" s="496"/>
      <c r="FR79" s="496"/>
      <c r="FS79" s="496"/>
      <c r="FT79" s="496"/>
      <c r="FU79" s="496"/>
      <c r="FV79" s="496"/>
      <c r="FW79" s="496"/>
      <c r="FX79" s="496"/>
      <c r="FY79" s="496"/>
      <c r="FZ79" s="496"/>
      <c r="GA79" s="496"/>
      <c r="GB79" s="496"/>
      <c r="GC79" s="496"/>
      <c r="GD79" s="496"/>
      <c r="GE79" s="496"/>
      <c r="GF79" s="496"/>
      <c r="GG79" s="496"/>
      <c r="GH79" s="496"/>
      <c r="GI79" s="496"/>
      <c r="GJ79" s="496"/>
      <c r="GK79" s="496"/>
      <c r="GL79" s="496"/>
      <c r="GM79" s="496"/>
      <c r="GN79" s="496"/>
      <c r="GO79" s="496"/>
      <c r="GP79" s="496"/>
      <c r="GQ79" s="496"/>
      <c r="GR79" s="496"/>
      <c r="GS79" s="496"/>
      <c r="GT79" s="496"/>
      <c r="GU79" s="496"/>
      <c r="GV79" s="496"/>
      <c r="GW79" s="496"/>
      <c r="GX79" s="496"/>
      <c r="GY79" s="496"/>
      <c r="GZ79" s="496"/>
      <c r="HA79" s="496"/>
      <c r="HB79" s="496"/>
      <c r="HC79" s="496"/>
      <c r="HD79" s="496"/>
    </row>
    <row r="80" spans="1:212" s="505" customFormat="1">
      <c r="A80" s="496"/>
      <c r="B80" s="497"/>
      <c r="C80" s="497"/>
      <c r="D80" s="497"/>
      <c r="E80" s="497"/>
      <c r="F80" s="497"/>
      <c r="G80" s="497"/>
      <c r="H80" s="497"/>
      <c r="I80" s="497"/>
      <c r="J80" s="497"/>
      <c r="K80" s="497"/>
      <c r="L80" s="497"/>
      <c r="M80" s="497"/>
      <c r="N80" s="497"/>
      <c r="O80" s="497"/>
      <c r="P80" s="497"/>
      <c r="Q80" s="497"/>
      <c r="R80" s="497"/>
      <c r="S80" s="497"/>
      <c r="T80" s="496"/>
      <c r="U80" s="496"/>
      <c r="V80" s="496"/>
      <c r="W80" s="496"/>
      <c r="X80" s="496"/>
      <c r="Y80" s="496"/>
      <c r="Z80" s="496"/>
      <c r="AA80" s="496"/>
      <c r="AB80" s="496"/>
      <c r="AC80" s="496"/>
      <c r="AD80" s="496"/>
      <c r="AE80" s="496"/>
      <c r="AF80" s="496"/>
      <c r="AG80" s="496"/>
      <c r="AH80" s="496"/>
      <c r="AI80" s="496"/>
      <c r="AJ80" s="496"/>
      <c r="AK80" s="496"/>
      <c r="AL80" s="496"/>
      <c r="AM80" s="496"/>
      <c r="AN80" s="496"/>
      <c r="AO80" s="496"/>
      <c r="AP80" s="496"/>
      <c r="AQ80" s="496"/>
      <c r="AR80" s="496"/>
      <c r="AS80" s="496"/>
      <c r="AT80" s="496"/>
      <c r="AU80" s="496"/>
      <c r="AV80" s="496"/>
      <c r="AW80" s="496"/>
      <c r="AX80" s="496"/>
      <c r="AY80" s="496"/>
      <c r="AZ80" s="496"/>
      <c r="BA80" s="496"/>
      <c r="BB80" s="496"/>
      <c r="BC80" s="496"/>
      <c r="BD80" s="496"/>
      <c r="BE80" s="496"/>
      <c r="BF80" s="496"/>
      <c r="BG80" s="496"/>
      <c r="BH80" s="496"/>
      <c r="BI80" s="496"/>
      <c r="BJ80" s="496"/>
      <c r="BK80" s="496"/>
      <c r="BL80" s="496"/>
      <c r="BM80" s="496"/>
      <c r="BN80" s="496"/>
      <c r="BO80" s="496"/>
      <c r="BP80" s="496"/>
      <c r="BQ80" s="496"/>
      <c r="BR80" s="496"/>
      <c r="BS80" s="496"/>
      <c r="BT80" s="496"/>
      <c r="BU80" s="496"/>
      <c r="BV80" s="496"/>
      <c r="BW80" s="496"/>
      <c r="BX80" s="496"/>
      <c r="BY80" s="496"/>
      <c r="BZ80" s="496"/>
      <c r="CA80" s="496"/>
      <c r="CB80" s="496"/>
      <c r="CC80" s="496"/>
      <c r="CD80" s="496"/>
      <c r="CE80" s="496"/>
      <c r="CF80" s="496"/>
      <c r="CG80" s="496"/>
      <c r="CH80" s="496"/>
      <c r="CI80" s="496"/>
      <c r="CJ80" s="496"/>
      <c r="CK80" s="496"/>
      <c r="CL80" s="496"/>
      <c r="CM80" s="496"/>
      <c r="CN80" s="496"/>
      <c r="CO80" s="496"/>
      <c r="CP80" s="496"/>
      <c r="CQ80" s="496"/>
      <c r="CR80" s="496"/>
      <c r="CS80" s="496"/>
      <c r="CT80" s="496"/>
      <c r="CU80" s="496"/>
      <c r="CV80" s="496"/>
      <c r="CW80" s="496"/>
      <c r="CX80" s="496"/>
      <c r="CY80" s="496"/>
      <c r="CZ80" s="496"/>
      <c r="DA80" s="496"/>
      <c r="DB80" s="496"/>
      <c r="DC80" s="496"/>
      <c r="DD80" s="496"/>
      <c r="DE80" s="496"/>
      <c r="DF80" s="496"/>
      <c r="DG80" s="496"/>
      <c r="DH80" s="496"/>
      <c r="DI80" s="496"/>
      <c r="DJ80" s="496"/>
      <c r="DK80" s="496"/>
      <c r="DL80" s="496"/>
      <c r="DM80" s="496"/>
      <c r="DN80" s="496"/>
      <c r="DO80" s="496"/>
      <c r="DP80" s="496"/>
      <c r="DQ80" s="496"/>
      <c r="DR80" s="496"/>
      <c r="DS80" s="496"/>
      <c r="DT80" s="496"/>
      <c r="DU80" s="496"/>
      <c r="DV80" s="496"/>
      <c r="DW80" s="496"/>
      <c r="DX80" s="496"/>
      <c r="DY80" s="496"/>
      <c r="DZ80" s="496"/>
      <c r="EA80" s="496"/>
      <c r="EB80" s="496"/>
      <c r="EC80" s="496"/>
      <c r="ED80" s="496"/>
      <c r="EE80" s="496"/>
      <c r="EF80" s="496"/>
      <c r="EG80" s="496"/>
      <c r="EH80" s="496"/>
      <c r="EI80" s="496"/>
      <c r="EJ80" s="496"/>
      <c r="EK80" s="496"/>
      <c r="EL80" s="496"/>
      <c r="EM80" s="496"/>
      <c r="EN80" s="496"/>
      <c r="EO80" s="496"/>
      <c r="EP80" s="496"/>
      <c r="EQ80" s="496"/>
      <c r="ER80" s="496"/>
      <c r="ES80" s="496"/>
      <c r="ET80" s="496"/>
      <c r="EU80" s="496"/>
      <c r="EV80" s="496"/>
      <c r="EW80" s="496"/>
      <c r="EX80" s="496"/>
      <c r="EY80" s="496"/>
      <c r="EZ80" s="496"/>
      <c r="FA80" s="496"/>
      <c r="FB80" s="496"/>
      <c r="FC80" s="496"/>
      <c r="FD80" s="496"/>
      <c r="FE80" s="496"/>
      <c r="FF80" s="496"/>
      <c r="FG80" s="496"/>
      <c r="FH80" s="496"/>
      <c r="FI80" s="496"/>
      <c r="FJ80" s="496"/>
      <c r="FK80" s="496"/>
      <c r="FL80" s="496"/>
      <c r="FM80" s="496"/>
      <c r="FN80" s="496"/>
      <c r="FO80" s="496"/>
      <c r="FP80" s="496"/>
      <c r="FQ80" s="496"/>
      <c r="FR80" s="496"/>
      <c r="FS80" s="496"/>
      <c r="FT80" s="496"/>
      <c r="FU80" s="496"/>
      <c r="FV80" s="496"/>
      <c r="FW80" s="496"/>
      <c r="FX80" s="496"/>
      <c r="FY80" s="496"/>
      <c r="FZ80" s="496"/>
      <c r="GA80" s="496"/>
      <c r="GB80" s="496"/>
      <c r="GC80" s="496"/>
      <c r="GD80" s="496"/>
      <c r="GE80" s="496"/>
      <c r="GF80" s="496"/>
      <c r="GG80" s="496"/>
      <c r="GH80" s="496"/>
      <c r="GI80" s="496"/>
      <c r="GJ80" s="496"/>
      <c r="GK80" s="496"/>
      <c r="GL80" s="496"/>
      <c r="GM80" s="496"/>
      <c r="GN80" s="496"/>
      <c r="GO80" s="496"/>
      <c r="GP80" s="496"/>
      <c r="GQ80" s="496"/>
      <c r="GR80" s="496"/>
      <c r="GS80" s="496"/>
      <c r="GT80" s="496"/>
      <c r="GU80" s="496"/>
      <c r="GV80" s="496"/>
      <c r="GW80" s="496"/>
      <c r="GX80" s="496"/>
      <c r="GY80" s="496"/>
      <c r="GZ80" s="496"/>
      <c r="HA80" s="496"/>
      <c r="HB80" s="496"/>
      <c r="HC80" s="496"/>
      <c r="HD80" s="496"/>
    </row>
  </sheetData>
  <mergeCells count="24">
    <mergeCell ref="H29:I29"/>
    <mergeCell ref="H30:I30"/>
    <mergeCell ref="K29:L29"/>
    <mergeCell ref="K30:L30"/>
    <mergeCell ref="N29:O29"/>
    <mergeCell ref="N30:O30"/>
    <mergeCell ref="E30:F30"/>
    <mergeCell ref="E31:F31"/>
    <mergeCell ref="C46:O48"/>
    <mergeCell ref="C38:E38"/>
    <mergeCell ref="M38:R38"/>
    <mergeCell ref="G38:K38"/>
    <mergeCell ref="H31:I31"/>
    <mergeCell ref="K31:L31"/>
    <mergeCell ref="N31:O31"/>
    <mergeCell ref="C27:O27"/>
    <mergeCell ref="D14:F14"/>
    <mergeCell ref="G14:I14"/>
    <mergeCell ref="J14:L14"/>
    <mergeCell ref="M14:O14"/>
    <mergeCell ref="D15:F15"/>
    <mergeCell ref="G15:I15"/>
    <mergeCell ref="J15:L15"/>
    <mergeCell ref="M15:O15"/>
  </mergeCells>
  <phoneticPr fontId="132" type="noConversion"/>
  <pageMargins left="0.7" right="0.7" top="0.75" bottom="0.75" header="0.3" footer="0.3"/>
  <pageSetup paperSize="9" scale="46" orientation="portrait" r:id="rId1"/>
  <headerFooter>
    <oddFooter>&amp;L_x000D_&amp;1#&amp;"Calibri"&amp;10&amp;K008000 Unrestricted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C1:Y811"/>
  <sheetViews>
    <sheetView topLeftCell="H11" zoomScale="50" zoomScaleNormal="50" zoomScaleSheetLayoutView="10" zoomScalePageLayoutView="10" workbookViewId="0">
      <selection activeCell="K17" sqref="K17"/>
    </sheetView>
  </sheetViews>
  <sheetFormatPr defaultColWidth="9.140625" defaultRowHeight="33.75"/>
  <cols>
    <col min="1" max="1" width="9.140625" style="5"/>
    <col min="2" max="4" width="1.7109375" style="5" customWidth="1"/>
    <col min="5" max="5" width="115" style="5" customWidth="1"/>
    <col min="6" max="8" width="5.7109375" style="15" customWidth="1"/>
    <col min="9" max="9" width="63.140625" style="5" customWidth="1"/>
    <col min="10" max="10" width="65.85546875" style="5" customWidth="1"/>
    <col min="11" max="11" width="63" style="5" customWidth="1"/>
    <col min="12" max="12" width="47.140625" style="5" customWidth="1"/>
    <col min="13" max="13" width="48.7109375" style="5" customWidth="1"/>
    <col min="14" max="14" width="50.42578125" style="5" customWidth="1"/>
    <col min="15" max="15" width="43.5703125" style="5" customWidth="1"/>
    <col min="16" max="16" width="48.42578125" style="5" customWidth="1"/>
    <col min="17" max="17" width="48.5703125" style="5" customWidth="1"/>
    <col min="18" max="18" width="51.85546875" style="5" bestFit="1" customWidth="1"/>
    <col min="19" max="19" width="56" style="5" customWidth="1"/>
    <col min="20" max="20" width="72.28515625" style="5" customWidth="1"/>
    <col min="21" max="21" width="49.28515625" style="5" customWidth="1"/>
    <col min="22" max="22" width="9.140625" style="5"/>
    <col min="23" max="23" width="88.7109375" style="5" bestFit="1" customWidth="1"/>
    <col min="24" max="24" width="50" style="5" bestFit="1" customWidth="1"/>
    <col min="25" max="25" width="33.28515625" style="5" bestFit="1" customWidth="1"/>
    <col min="26" max="16384" width="9.140625" style="5"/>
  </cols>
  <sheetData>
    <row r="1" spans="5:22" ht="157.5" customHeight="1">
      <c r="F1" s="5"/>
      <c r="G1" s="5"/>
      <c r="H1" s="5"/>
      <c r="I1" s="6"/>
      <c r="J1" s="6"/>
      <c r="K1" s="6"/>
      <c r="L1" s="6"/>
      <c r="M1" s="6"/>
      <c r="N1" s="6"/>
    </row>
    <row r="2" spans="5:22" ht="27.75" customHeight="1">
      <c r="E2" s="40"/>
      <c r="F2" s="5"/>
      <c r="G2" s="5"/>
      <c r="H2" s="5"/>
      <c r="I2" s="6"/>
      <c r="J2" s="6"/>
      <c r="K2" s="6"/>
      <c r="L2" s="6"/>
      <c r="M2" s="6"/>
      <c r="N2" s="6"/>
    </row>
    <row r="3" spans="5:22" ht="90.75">
      <c r="E3" s="292" t="s">
        <v>69</v>
      </c>
      <c r="F3" s="293"/>
      <c r="G3" s="293"/>
      <c r="H3" s="293"/>
      <c r="I3" s="293"/>
      <c r="J3" s="41"/>
      <c r="K3" s="6"/>
      <c r="L3" s="6"/>
      <c r="M3" s="6"/>
      <c r="N3" s="6"/>
    </row>
    <row r="4" spans="5:22" s="9" customFormat="1" ht="82.5" customHeight="1">
      <c r="E4" s="294" t="s">
        <v>70</v>
      </c>
      <c r="F4" s="295"/>
      <c r="G4" s="295"/>
      <c r="H4" s="295"/>
      <c r="I4" s="296"/>
      <c r="J4" s="8"/>
      <c r="K4" s="8"/>
      <c r="L4" s="8"/>
      <c r="N4" s="8"/>
    </row>
    <row r="5" spans="5:22" s="9" customFormat="1" ht="36.75" customHeight="1">
      <c r="E5" s="293"/>
      <c r="F5" s="295"/>
      <c r="G5" s="295"/>
      <c r="H5" s="295"/>
      <c r="I5" s="296"/>
      <c r="J5" s="8"/>
      <c r="K5" s="8"/>
      <c r="L5" s="8"/>
      <c r="M5" s="8"/>
      <c r="N5" s="8"/>
    </row>
    <row r="6" spans="5:22" ht="45">
      <c r="E6" s="297">
        <f>Date!K8</f>
        <v>46134</v>
      </c>
      <c r="F6" s="298"/>
      <c r="G6" s="298"/>
      <c r="H6" s="298"/>
      <c r="I6" s="298"/>
      <c r="J6" s="5" t="s">
        <v>29</v>
      </c>
      <c r="L6" s="10"/>
    </row>
    <row r="7" spans="5:22" ht="45">
      <c r="E7" s="299" t="s">
        <v>71</v>
      </c>
      <c r="F7" s="298"/>
      <c r="G7" s="298"/>
      <c r="H7" s="298"/>
      <c r="I7" s="298"/>
      <c r="U7" s="9"/>
      <c r="V7" s="9"/>
    </row>
    <row r="8" spans="5:22" ht="45">
      <c r="E8" s="44"/>
      <c r="F8" s="43"/>
      <c r="G8" s="43"/>
      <c r="H8" s="43"/>
      <c r="I8" s="43"/>
      <c r="J8" s="43"/>
      <c r="K8" s="375"/>
      <c r="L8" s="11"/>
      <c r="N8" s="227"/>
      <c r="O8" s="227"/>
    </row>
    <row r="9" spans="5:22" ht="50.25">
      <c r="E9" s="8"/>
      <c r="F9" s="8"/>
      <c r="G9" s="8"/>
      <c r="H9" s="8"/>
      <c r="I9" s="7"/>
      <c r="L9" s="24"/>
      <c r="M9" s="24"/>
      <c r="N9" s="24"/>
      <c r="O9" s="7"/>
      <c r="P9" s="7"/>
      <c r="Q9" s="7"/>
      <c r="R9" s="47"/>
    </row>
    <row r="10" spans="5:22" s="298" customFormat="1" ht="51" thickBot="1">
      <c r="E10" s="8"/>
      <c r="F10" s="8"/>
      <c r="G10" s="8"/>
      <c r="H10" s="8"/>
      <c r="I10" s="300"/>
      <c r="J10" s="299" t="s">
        <v>72</v>
      </c>
      <c r="M10" s="299" t="s">
        <v>72</v>
      </c>
      <c r="O10" s="300"/>
      <c r="P10" s="299" t="s">
        <v>72</v>
      </c>
      <c r="Q10" s="300"/>
      <c r="R10" s="300"/>
      <c r="S10" s="299" t="s">
        <v>72</v>
      </c>
      <c r="T10" s="300"/>
      <c r="U10" s="300"/>
    </row>
    <row r="11" spans="5:22" ht="120.75" customHeight="1" thickBot="1">
      <c r="E11" s="8"/>
      <c r="F11" s="8"/>
      <c r="G11" s="8"/>
      <c r="H11" s="8"/>
      <c r="I11" s="71"/>
      <c r="J11" s="643" t="s">
        <v>32</v>
      </c>
      <c r="K11" s="644"/>
      <c r="L11" s="49"/>
      <c r="M11" s="645" t="s">
        <v>33</v>
      </c>
      <c r="N11" s="646"/>
      <c r="O11" s="54"/>
      <c r="P11" s="645" t="s">
        <v>34</v>
      </c>
      <c r="Q11" s="646"/>
      <c r="R11" s="54"/>
      <c r="S11" s="641" t="s">
        <v>73</v>
      </c>
      <c r="T11" s="642"/>
      <c r="U11" s="53"/>
    </row>
    <row r="12" spans="5:22" ht="69.95" customHeight="1" thickBot="1">
      <c r="E12" s="8"/>
      <c r="F12" s="8"/>
      <c r="G12" s="8"/>
      <c r="H12" s="8"/>
      <c r="I12" s="71" t="s">
        <v>74</v>
      </c>
      <c r="J12" s="160" t="s">
        <v>75</v>
      </c>
      <c r="K12" s="160" t="s">
        <v>76</v>
      </c>
      <c r="L12" s="48" t="s">
        <v>3</v>
      </c>
      <c r="M12" s="64" t="s">
        <v>75</v>
      </c>
      <c r="N12" s="275" t="s">
        <v>76</v>
      </c>
      <c r="O12" s="55" t="s">
        <v>3</v>
      </c>
      <c r="P12" s="64" t="s">
        <v>75</v>
      </c>
      <c r="Q12" s="275" t="s">
        <v>76</v>
      </c>
      <c r="R12" s="55" t="s">
        <v>3</v>
      </c>
      <c r="S12" s="64" t="s">
        <v>75</v>
      </c>
      <c r="T12" s="275" t="s">
        <v>76</v>
      </c>
      <c r="U12" s="53" t="s">
        <v>3</v>
      </c>
    </row>
    <row r="13" spans="5:22" ht="69.95" customHeight="1">
      <c r="E13" s="8"/>
      <c r="F13" s="8"/>
      <c r="G13" s="8"/>
      <c r="H13" s="8"/>
      <c r="I13" s="65" t="s">
        <v>77</v>
      </c>
      <c r="J13" s="343">
        <f>ROUND(((L13*(1-'Revaluation Rates'!G48))),4)</f>
        <v>0.68100000000000005</v>
      </c>
      <c r="K13" s="60">
        <f>ROUND(((L13*(1+'Revaluation Rates'!H48))),4)</f>
        <v>0.75260000000000005</v>
      </c>
      <c r="L13" s="79">
        <f>Date!D3</f>
        <v>0.71679999999999999</v>
      </c>
      <c r="M13" s="163">
        <f>(1-'Revaluation Rates'!G48)*O13</f>
        <v>1.7918526785714286</v>
      </c>
      <c r="N13" s="61">
        <f>(1+'Revaluation Rates'!H48)*O13</f>
        <v>1.9804687500000002</v>
      </c>
      <c r="O13" s="220">
        <f>$L$19/L13</f>
        <v>1.8861607142857144</v>
      </c>
      <c r="P13" s="162">
        <f>(1-'Revaluation Rates'!G48)*R13</f>
        <v>1.5572684151785714</v>
      </c>
      <c r="Q13" s="60">
        <f>(1+'Revaluation Rates'!H48)*R13</f>
        <v>1.7211914062500002</v>
      </c>
      <c r="R13" s="222">
        <f>$L$20/L13</f>
        <v>1.6392299107142858</v>
      </c>
      <c r="S13" s="162">
        <f>'Apolo Rates'!E53</f>
        <v>17.646510335999999</v>
      </c>
      <c r="T13" s="60">
        <f>'Apolo Rates'!F53</f>
        <v>18.551459583999996</v>
      </c>
      <c r="U13" s="222">
        <f>'Apolo Rates'!D53</f>
        <v>18.098984959999999</v>
      </c>
    </row>
    <row r="14" spans="5:22" ht="69.95" customHeight="1">
      <c r="E14" s="8"/>
      <c r="F14" s="8"/>
      <c r="G14" s="8"/>
      <c r="H14" s="8"/>
      <c r="I14" s="65" t="s">
        <v>78</v>
      </c>
      <c r="J14" s="98">
        <f>ROUND(((L14*(1-'Revaluation Rates'!G49))),4)</f>
        <v>7.0900000000000005E-2</v>
      </c>
      <c r="K14" s="61">
        <f>ROUND(((L14*(1+'Revaluation Rates'!H49))),4)</f>
        <v>7.8299999999999995E-2</v>
      </c>
      <c r="L14" s="79">
        <f>Date!D4</f>
        <v>7.46E-2</v>
      </c>
      <c r="M14" s="163">
        <f>(1-'Revaluation Rates'!G49)*O14</f>
        <v>17.217157799999999</v>
      </c>
      <c r="N14" s="61">
        <f>(1+'Revaluation Rates'!H49)*O14</f>
        <v>19.029490200000001</v>
      </c>
      <c r="O14" s="220">
        <f>'working ZWG'!D48</f>
        <v>18.123324</v>
      </c>
      <c r="P14" s="163">
        <f>(1-'Revaluation Rates'!G49)*R14</f>
        <v>14.963136499999999</v>
      </c>
      <c r="Q14" s="61">
        <f>(1+'Revaluation Rates'!H49)*R14</f>
        <v>16.538203500000002</v>
      </c>
      <c r="R14" s="223">
        <f>'working ZWG'!D46</f>
        <v>15.75067</v>
      </c>
      <c r="S14" s="163">
        <f>'Apolo Rates'!E49</f>
        <v>1.8365369294999998</v>
      </c>
      <c r="T14" s="61">
        <f>'Apolo Rates'!F49</f>
        <v>1.9307183104999999</v>
      </c>
      <c r="U14" s="223">
        <f>'Apolo Rates'!D49</f>
        <v>1.8836276199999999</v>
      </c>
    </row>
    <row r="15" spans="5:22" ht="69.95" customHeight="1">
      <c r="E15" s="8"/>
      <c r="F15" s="8"/>
      <c r="G15" s="8"/>
      <c r="H15" s="8"/>
      <c r="I15" s="65" t="s">
        <v>79</v>
      </c>
      <c r="J15" s="98">
        <f>ROUND(((L15*(1-'Revaluation Rates'!G50))),4)</f>
        <v>1.2975000000000001</v>
      </c>
      <c r="K15" s="61">
        <f>ROUND(((L15*(1+'Revaluation Rates'!H50))),4)</f>
        <v>1.4339999999999999</v>
      </c>
      <c r="L15" s="79">
        <f>Date!D5</f>
        <v>1.36575</v>
      </c>
      <c r="M15" s="163">
        <f>(1-'Revaluation Rates'!G50)*O15</f>
        <v>1.7541693</v>
      </c>
      <c r="N15" s="61">
        <f>(1+'Revaluation Rates'!H50)*O15</f>
        <v>1.9388187000000001</v>
      </c>
      <c r="O15" s="220">
        <f>$L$19*L15</f>
        <v>1.8464940000000001</v>
      </c>
      <c r="P15" s="163">
        <f>(1-'Revaluation Rates'!G50)*R15</f>
        <v>1.5245184375</v>
      </c>
      <c r="Q15" s="61">
        <f>(1+'Revaluation Rates'!H50)*R15</f>
        <v>1.6849940625000002</v>
      </c>
      <c r="R15" s="223">
        <f>$L$20*L15</f>
        <v>1.6047562500000001</v>
      </c>
      <c r="S15" s="163">
        <f>'Apolo Rates'!E55</f>
        <v>5.273750777236956E-2</v>
      </c>
      <c r="T15" s="61">
        <f>'Apolo Rates'!F55</f>
        <v>5.5441995350439789E-2</v>
      </c>
      <c r="U15" s="223">
        <f>'Apolo Rates'!D55</f>
        <v>5.4089751561404678E-2</v>
      </c>
    </row>
    <row r="16" spans="5:22" ht="69.95" customHeight="1">
      <c r="E16" s="8"/>
      <c r="F16" s="8"/>
      <c r="G16" s="8"/>
      <c r="H16" s="8"/>
      <c r="I16" s="65" t="s">
        <v>80</v>
      </c>
      <c r="J16" s="352">
        <f>ROUND(((L16*(1-'Revaluation Rates'!G51))),2)</f>
        <v>151.26</v>
      </c>
      <c r="K16" s="62">
        <f>ROUND(((L16*(1+'Revaluation Rates'!H51))),2)</f>
        <v>167.19</v>
      </c>
      <c r="L16" s="80">
        <f>Date!D7</f>
        <v>159.22499999999999</v>
      </c>
      <c r="M16" s="163">
        <f>(1-'Revaluation Rates'!G51)*O16</f>
        <v>204.50859</v>
      </c>
      <c r="N16" s="61">
        <f>(1+'Revaluation Rates'!H51)*O16</f>
        <v>226.03581</v>
      </c>
      <c r="O16" s="221">
        <f>$L$19*L16</f>
        <v>215.2722</v>
      </c>
      <c r="P16" s="163">
        <f>(1-'Revaluation Rates'!G51)*R16</f>
        <v>177.73490624999999</v>
      </c>
      <c r="Q16" s="61">
        <f>(1+'Revaluation Rates'!H51)*R16</f>
        <v>196.44384374999998</v>
      </c>
      <c r="R16" s="224">
        <f>$L$20*L16</f>
        <v>187.08937499999999</v>
      </c>
      <c r="S16" s="163">
        <f>'Apolo Rates'!E63</f>
        <v>6.1483651290906431</v>
      </c>
      <c r="T16" s="61">
        <f>'Apolo Rates'!F63</f>
        <v>6.4636659049414451</v>
      </c>
      <c r="U16" s="223">
        <f>'Apolo Rates'!D64</f>
        <v>6.3060155170160446</v>
      </c>
    </row>
    <row r="17" spans="5:25" ht="69.95" customHeight="1">
      <c r="E17" s="8"/>
      <c r="F17" s="8"/>
      <c r="G17" s="8"/>
      <c r="H17" s="8"/>
      <c r="I17" s="65" t="s">
        <v>81</v>
      </c>
      <c r="J17" s="98">
        <f>ROUND(((L17*(1-'Revaluation Rates'!G52))),4)</f>
        <v>15.618499999999999</v>
      </c>
      <c r="K17" s="61">
        <f>ROUND(((L17*(1+'Revaluation Rates'!H52))),4)</f>
        <v>17.262599999999999</v>
      </c>
      <c r="L17" s="79">
        <f>Date!D9</f>
        <v>16.440550000000002</v>
      </c>
      <c r="M17" s="163">
        <f>(1-'Revaluation Rates'!G52)*O17</f>
        <v>21.116219999999998</v>
      </c>
      <c r="N17" s="61">
        <f>(1+'Revaluation Rates'!H52)*O17</f>
        <v>23.338979999999999</v>
      </c>
      <c r="O17" s="220">
        <f>'working ZWG'!D49</f>
        <v>22.227599999999999</v>
      </c>
      <c r="P17" s="163">
        <f>(1-'Revaluation Rates'!G52)*R17</f>
        <v>18.351719999999997</v>
      </c>
      <c r="Q17" s="61">
        <f>(1+'Revaluation Rates'!H52)*R17</f>
        <v>20.283480000000001</v>
      </c>
      <c r="R17" s="223">
        <f>'working ZWG'!D47</f>
        <v>19.317599999999999</v>
      </c>
      <c r="S17" s="163">
        <f>'Apolo Rates'!E51</f>
        <v>0.63484066147320573</v>
      </c>
      <c r="T17" s="61">
        <f>'Apolo Rates'!F51</f>
        <v>0.66739659283080599</v>
      </c>
      <c r="U17" s="223">
        <f>'Apolo Rates'!D51</f>
        <v>0.65111862715200586</v>
      </c>
    </row>
    <row r="18" spans="5:25" ht="69.95" customHeight="1">
      <c r="E18" s="8"/>
      <c r="F18" s="8"/>
      <c r="G18" s="8"/>
      <c r="H18" s="8"/>
      <c r="I18" s="65" t="s">
        <v>82</v>
      </c>
      <c r="J18" s="98">
        <f>ROUND(((L18*(1-'Revaluation Rates'!G53))),4)</f>
        <v>0.7409</v>
      </c>
      <c r="K18" s="61">
        <f>ROUND(((L18*(1+'Revaluation Rates'!H53))),4)</f>
        <v>0.81879999999999997</v>
      </c>
      <c r="L18" s="79">
        <f>Date!D11</f>
        <v>0.77985000000000004</v>
      </c>
      <c r="M18" s="163">
        <f>(1-'Revaluation Rates'!G53)*O18</f>
        <v>1.0016393400000001</v>
      </c>
      <c r="N18" s="61">
        <f>(1+'Revaluation Rates'!H53)*O18</f>
        <v>1.1070750600000001</v>
      </c>
      <c r="O18" s="220">
        <f>$L$19*L18</f>
        <v>1.0543572000000001</v>
      </c>
      <c r="P18" s="163">
        <f>(1-'Revaluation Rates'!G53)*R18</f>
        <v>0.87050756250000005</v>
      </c>
      <c r="Q18" s="61">
        <f>(1+'Revaluation Rates'!H53)*R18</f>
        <v>0.96213993750000015</v>
      </c>
      <c r="R18" s="223">
        <f>$L$20*L18</f>
        <v>0.9163237500000001</v>
      </c>
      <c r="S18" s="163">
        <f>'Apolo Rates'!E57</f>
        <v>3.0113377584684169E-2</v>
      </c>
      <c r="T18" s="61">
        <f>'Apolo Rates'!F57</f>
        <v>3.1657653358257716E-2</v>
      </c>
      <c r="U18" s="223">
        <f>'Apolo Rates'!D57</f>
        <v>3.0885515471470944E-2</v>
      </c>
    </row>
    <row r="19" spans="5:25" ht="69.95" customHeight="1">
      <c r="E19" s="8"/>
      <c r="F19" s="8"/>
      <c r="G19" s="8"/>
      <c r="H19" s="8"/>
      <c r="I19" s="65" t="s">
        <v>83</v>
      </c>
      <c r="J19" s="98">
        <f>ROUND(((L19*(1-'Revaluation Rates'!G54))),4)</f>
        <v>1.2844</v>
      </c>
      <c r="K19" s="61">
        <f>ROUND(((L19*(1+'Revaluation Rates'!H54))),4)</f>
        <v>1.4196</v>
      </c>
      <c r="L19" s="79">
        <f>Date!D12</f>
        <v>1.3520000000000001</v>
      </c>
      <c r="M19" s="568"/>
      <c r="N19" s="569"/>
      <c r="O19" s="570"/>
      <c r="P19" s="163">
        <f>(1-'Revaluation Rates'!G54)*R19</f>
        <v>0.82564499999999996</v>
      </c>
      <c r="Q19" s="61">
        <f>(1+'Revaluation Rates'!H54)*R19</f>
        <v>0.91255500000000001</v>
      </c>
      <c r="R19" s="223">
        <f>'working ZWG'!D45</f>
        <v>0.86909999999999998</v>
      </c>
      <c r="S19" s="163">
        <f>'Apolo Rates'!E47</f>
        <v>33.284154539999996</v>
      </c>
      <c r="T19" s="83">
        <f>'Apolo Rates'!F47</f>
        <v>34.991034259999992</v>
      </c>
      <c r="U19" s="223">
        <f>'Apolo Rates'!D47</f>
        <v>34.137594399999998</v>
      </c>
    </row>
    <row r="20" spans="5:25" ht="69.95" customHeight="1" thickBot="1">
      <c r="E20" s="8"/>
      <c r="F20" s="8"/>
      <c r="G20" s="8"/>
      <c r="H20" s="8"/>
      <c r="I20" s="66" t="s">
        <v>84</v>
      </c>
      <c r="J20" s="344">
        <f>ROUND(((L20*(1-'Revaluation Rates'!G55))),4)</f>
        <v>1.1163000000000001</v>
      </c>
      <c r="K20" s="85">
        <f>ROUND(((L20*(1+'Revaluation Rates'!H55))),4)</f>
        <v>1.2338</v>
      </c>
      <c r="L20" s="86">
        <f>Date!D13</f>
        <v>1.175</v>
      </c>
      <c r="M20" s="571"/>
      <c r="N20" s="572"/>
      <c r="O20" s="573"/>
      <c r="P20" s="226"/>
      <c r="Q20" s="88"/>
      <c r="R20" s="225"/>
      <c r="S20" s="164">
        <f>'Apolo Rates'!E45</f>
        <v>28.9266875625</v>
      </c>
      <c r="T20" s="90">
        <f>'Apolo Rates'!F45</f>
        <v>30.410107437499999</v>
      </c>
      <c r="U20" s="225">
        <f>'Apolo Rates'!D45</f>
        <v>29.668397500000001</v>
      </c>
    </row>
    <row r="21" spans="5:25" ht="69.95" customHeight="1">
      <c r="E21" s="8"/>
      <c r="F21" s="8"/>
      <c r="G21" s="8"/>
      <c r="H21" s="8"/>
      <c r="I21" s="23"/>
      <c r="J21" s="23"/>
      <c r="K21" s="23"/>
      <c r="L21" s="23"/>
      <c r="M21" s="23"/>
      <c r="N21" s="23"/>
      <c r="O21" s="23"/>
      <c r="P21" s="23"/>
      <c r="Q21" s="23"/>
      <c r="R21" s="23"/>
      <c r="S21" s="23"/>
      <c r="T21" s="23"/>
      <c r="U21" s="23"/>
    </row>
    <row r="22" spans="5:25" ht="69.95" customHeight="1">
      <c r="F22" s="12"/>
      <c r="G22" s="12"/>
      <c r="H22" s="12"/>
      <c r="I22" s="23"/>
      <c r="J22" s="23"/>
      <c r="K22" s="23"/>
      <c r="L22" s="23"/>
      <c r="M22" s="23"/>
      <c r="N22" s="23"/>
      <c r="O22" s="23"/>
      <c r="P22" s="23"/>
      <c r="Q22" s="23"/>
      <c r="R22" s="23"/>
      <c r="S22" s="23"/>
      <c r="T22" s="23"/>
      <c r="U22" s="23"/>
    </row>
    <row r="23" spans="5:25" ht="69.95" customHeight="1">
      <c r="F23" s="23"/>
      <c r="G23" s="23"/>
      <c r="H23" s="23"/>
      <c r="I23" s="23"/>
      <c r="J23" s="23" t="s">
        <v>85</v>
      </c>
      <c r="K23" s="23"/>
      <c r="L23" s="23"/>
      <c r="M23" s="23"/>
      <c r="N23" s="23"/>
      <c r="O23" s="23"/>
      <c r="P23" s="23"/>
      <c r="Q23" s="23"/>
      <c r="R23" s="23"/>
    </row>
    <row r="24" spans="5:25" ht="69.95" customHeight="1">
      <c r="F24" s="5"/>
      <c r="G24" s="5"/>
      <c r="H24" s="5"/>
    </row>
    <row r="25" spans="5:25" ht="69.95" customHeight="1">
      <c r="E25" s="347"/>
      <c r="F25" s="346"/>
      <c r="G25" s="346"/>
      <c r="H25" s="346"/>
      <c r="I25" s="346"/>
      <c r="J25" s="346"/>
      <c r="K25" s="647" t="s">
        <v>86</v>
      </c>
      <c r="L25" s="648"/>
      <c r="M25" s="648"/>
      <c r="N25" s="648"/>
      <c r="O25" s="648"/>
      <c r="P25" s="648"/>
      <c r="Q25" s="648"/>
      <c r="R25" s="648"/>
      <c r="S25" s="648"/>
      <c r="T25" s="649"/>
      <c r="U25" s="346"/>
      <c r="V25" s="346"/>
      <c r="W25" s="5" t="s">
        <v>87</v>
      </c>
    </row>
    <row r="26" spans="5:25" ht="69.95" customHeight="1">
      <c r="F26" s="5"/>
      <c r="G26" s="5"/>
      <c r="H26" s="5"/>
      <c r="K26" s="650"/>
      <c r="L26" s="651"/>
      <c r="M26" s="651"/>
      <c r="N26" s="651"/>
      <c r="O26" s="651"/>
      <c r="P26" s="651"/>
      <c r="Q26" s="651"/>
      <c r="R26" s="651"/>
      <c r="S26" s="651"/>
      <c r="T26" s="652"/>
    </row>
    <row r="27" spans="5:25" s="298" customFormat="1" ht="69.95" customHeight="1">
      <c r="F27" s="301"/>
      <c r="G27" s="301"/>
      <c r="H27" s="301"/>
      <c r="I27" s="300"/>
      <c r="J27" s="300"/>
      <c r="K27" s="300"/>
      <c r="L27" s="300"/>
      <c r="M27" s="299" t="s">
        <v>43</v>
      </c>
      <c r="N27" s="300"/>
      <c r="O27" s="300"/>
      <c r="P27" s="299" t="s">
        <v>88</v>
      </c>
      <c r="R27" s="300"/>
      <c r="S27" s="299" t="s">
        <v>89</v>
      </c>
    </row>
    <row r="28" spans="5:25" s="298" customFormat="1" ht="131.25" customHeight="1" thickBot="1">
      <c r="F28" s="301"/>
      <c r="G28" s="301">
        <v>3.3062</v>
      </c>
      <c r="H28" s="301"/>
      <c r="I28" s="300"/>
      <c r="J28" s="299" t="s">
        <v>90</v>
      </c>
      <c r="M28" s="298" t="s">
        <v>91</v>
      </c>
      <c r="N28" s="302"/>
      <c r="O28" s="303"/>
      <c r="P28" s="298" t="s">
        <v>92</v>
      </c>
      <c r="Q28" s="300"/>
      <c r="R28" s="302"/>
      <c r="S28" s="298" t="s">
        <v>92</v>
      </c>
    </row>
    <row r="29" spans="5:25" ht="69.95" customHeight="1" thickBot="1">
      <c r="F29" s="12"/>
      <c r="G29" s="12"/>
      <c r="H29" s="12"/>
      <c r="I29" s="35"/>
      <c r="J29" s="92" t="s">
        <v>93</v>
      </c>
      <c r="K29" s="91"/>
      <c r="L29" s="46"/>
      <c r="M29" s="632" t="s">
        <v>94</v>
      </c>
      <c r="N29" s="634"/>
      <c r="O29" s="27"/>
      <c r="P29" s="632" t="s">
        <v>94</v>
      </c>
      <c r="Q29" s="633"/>
      <c r="R29" s="74"/>
      <c r="S29" s="632" t="s">
        <v>94</v>
      </c>
      <c r="T29" s="633"/>
      <c r="U29" s="170"/>
      <c r="V29" s="47"/>
      <c r="W29" s="47"/>
      <c r="X29" s="75"/>
      <c r="Y29" s="75"/>
    </row>
    <row r="30" spans="5:25" ht="69.95" customHeight="1" thickBot="1">
      <c r="F30" s="12"/>
      <c r="G30" s="12"/>
      <c r="H30" s="12"/>
      <c r="I30" s="35" t="s">
        <v>74</v>
      </c>
      <c r="J30" s="160" t="s">
        <v>75</v>
      </c>
      <c r="K30" s="160" t="s">
        <v>76</v>
      </c>
      <c r="L30" s="46" t="s">
        <v>3</v>
      </c>
      <c r="M30" s="71" t="s">
        <v>74</v>
      </c>
      <c r="N30" s="67" t="s">
        <v>3</v>
      </c>
      <c r="O30" s="27"/>
      <c r="P30" s="71" t="s">
        <v>74</v>
      </c>
      <c r="Q30" s="64" t="s">
        <v>3</v>
      </c>
      <c r="R30" s="74"/>
      <c r="S30" s="71" t="s">
        <v>74</v>
      </c>
      <c r="T30" s="64" t="s">
        <v>3</v>
      </c>
      <c r="U30" s="171"/>
      <c r="V30" s="47"/>
      <c r="W30" s="47"/>
      <c r="X30" s="75"/>
      <c r="Y30" s="75"/>
    </row>
    <row r="31" spans="5:25" ht="69.95" customHeight="1" thickBot="1">
      <c r="F31" s="12"/>
      <c r="G31" s="12"/>
      <c r="H31" s="12"/>
      <c r="I31" s="84" t="s">
        <v>77</v>
      </c>
      <c r="J31" s="105">
        <f>J13</f>
        <v>0.68100000000000005</v>
      </c>
      <c r="K31" s="105">
        <f>K13</f>
        <v>0.75260000000000005</v>
      </c>
      <c r="L31" s="94">
        <f>+L13</f>
        <v>0.71679999999999999</v>
      </c>
      <c r="M31" s="84" t="s">
        <v>95</v>
      </c>
      <c r="N31" s="73">
        <f>+Date!D14</f>
        <v>129.05000000000001</v>
      </c>
      <c r="O31" s="28"/>
      <c r="P31" s="66" t="s">
        <v>96</v>
      </c>
      <c r="Q31" s="70">
        <f>Date!D10</f>
        <v>9.1606000000000005</v>
      </c>
      <c r="R31" s="74"/>
      <c r="S31" s="65" t="s">
        <v>97</v>
      </c>
      <c r="T31" s="69">
        <f>Date!D20</f>
        <v>6.8223000000000003</v>
      </c>
      <c r="U31" s="171"/>
      <c r="V31" s="47"/>
      <c r="W31" s="47"/>
      <c r="X31" s="75"/>
      <c r="Y31" s="75"/>
    </row>
    <row r="32" spans="5:25" ht="69.95" customHeight="1">
      <c r="F32" s="12"/>
      <c r="G32" s="12"/>
      <c r="H32" s="12"/>
      <c r="I32" s="65" t="s">
        <v>78</v>
      </c>
      <c r="J32" s="106">
        <f>J14</f>
        <v>7.0900000000000005E-2</v>
      </c>
      <c r="K32" s="106">
        <f>K14</f>
        <v>7.8299999999999995E-2</v>
      </c>
      <c r="L32" s="94">
        <f>+L14</f>
        <v>7.46E-2</v>
      </c>
      <c r="M32" s="65" t="s">
        <v>98</v>
      </c>
      <c r="N32" s="68">
        <f>Date!D16</f>
        <v>1733.67</v>
      </c>
      <c r="O32" s="29"/>
      <c r="P32" s="30"/>
      <c r="Q32" s="30"/>
      <c r="R32" s="74"/>
      <c r="S32" s="65" t="s">
        <v>99</v>
      </c>
      <c r="T32" s="69">
        <f>Date!D21</f>
        <v>93.83</v>
      </c>
      <c r="U32" s="171"/>
      <c r="V32" s="47"/>
      <c r="W32" s="47"/>
      <c r="X32" s="75"/>
      <c r="Y32" s="75"/>
    </row>
    <row r="33" spans="3:25" ht="69.95" customHeight="1" thickBot="1">
      <c r="F33" s="12"/>
      <c r="G33" s="12"/>
      <c r="H33" s="12"/>
      <c r="I33" s="65" t="s">
        <v>79</v>
      </c>
      <c r="J33" s="72">
        <f>1/K15</f>
        <v>0.69735006973500702</v>
      </c>
      <c r="K33" s="72">
        <f>1/J15</f>
        <v>0.77071290944123305</v>
      </c>
      <c r="L33" s="94">
        <f>1/L15</f>
        <v>0.73219842577338456</v>
      </c>
      <c r="M33" s="66" t="s">
        <v>100</v>
      </c>
      <c r="N33" s="104">
        <f>Date!D19</f>
        <v>19.148499999999999</v>
      </c>
      <c r="O33" s="30"/>
      <c r="R33" s="74"/>
      <c r="S33" s="737"/>
      <c r="T33" s="738"/>
      <c r="U33" s="171"/>
      <c r="V33" s="47"/>
      <c r="W33" s="47"/>
      <c r="X33" s="75"/>
      <c r="Y33" s="75"/>
    </row>
    <row r="34" spans="3:25" ht="69.95" customHeight="1">
      <c r="F34" s="12"/>
      <c r="G34" s="12"/>
      <c r="H34" s="12"/>
      <c r="I34" s="65" t="s">
        <v>80</v>
      </c>
      <c r="J34" s="72">
        <f>1/K16</f>
        <v>5.9812189724265811E-3</v>
      </c>
      <c r="K34" s="72">
        <f>1/J16</f>
        <v>6.6111331482216059E-3</v>
      </c>
      <c r="L34" s="94">
        <f>1/L16</f>
        <v>6.2804207881928089E-3</v>
      </c>
      <c r="O34" s="30"/>
      <c r="P34" s="23"/>
      <c r="Q34" s="30"/>
      <c r="R34" s="76"/>
      <c r="S34" s="172"/>
      <c r="T34" s="173"/>
      <c r="U34" s="171"/>
      <c r="V34" s="47"/>
      <c r="W34" s="47"/>
      <c r="X34" s="75"/>
      <c r="Y34" s="75"/>
    </row>
    <row r="35" spans="3:25" ht="69.95" customHeight="1">
      <c r="F35" s="12"/>
      <c r="G35" s="12"/>
      <c r="H35" s="12"/>
      <c r="I35" s="65" t="s">
        <v>81</v>
      </c>
      <c r="J35" s="72">
        <f>1/K17</f>
        <v>5.7928701354373044E-2</v>
      </c>
      <c r="K35" s="72">
        <f>1/J17</f>
        <v>6.4026635080193364E-2</v>
      </c>
      <c r="L35" s="94">
        <f>1/L17</f>
        <v>6.0825215701421173E-2</v>
      </c>
      <c r="O35" s="29"/>
      <c r="P35" s="23"/>
      <c r="Q35" s="29"/>
      <c r="R35" s="77"/>
      <c r="S35" s="172"/>
      <c r="T35" s="173"/>
      <c r="U35" s="171"/>
      <c r="V35" s="47"/>
      <c r="W35" s="47"/>
      <c r="X35" s="75"/>
      <c r="Y35" s="75"/>
    </row>
    <row r="36" spans="3:25" ht="69.95" customHeight="1">
      <c r="F36" s="12"/>
      <c r="G36" s="12"/>
      <c r="H36" s="12"/>
      <c r="I36" s="65" t="s">
        <v>82</v>
      </c>
      <c r="J36" s="72">
        <f>1/K18</f>
        <v>1.2212994626282365</v>
      </c>
      <c r="K36" s="72">
        <f>1/J18</f>
        <v>1.3497098123903362</v>
      </c>
      <c r="L36" s="94">
        <f>1/L18</f>
        <v>1.2822978777970122</v>
      </c>
      <c r="O36" s="31"/>
      <c r="P36" s="23"/>
      <c r="Q36" s="31"/>
      <c r="R36" s="78"/>
      <c r="S36" s="172"/>
      <c r="T36" s="173"/>
      <c r="U36" s="171"/>
      <c r="V36" s="47"/>
      <c r="W36" s="47"/>
      <c r="X36" s="75"/>
      <c r="Y36" s="75"/>
    </row>
    <row r="37" spans="3:25" ht="69.95" customHeight="1">
      <c r="F37" s="12"/>
      <c r="G37" s="12"/>
      <c r="H37" s="12"/>
      <c r="I37" s="65" t="s">
        <v>83</v>
      </c>
      <c r="J37" s="106">
        <f>J19</f>
        <v>1.2844</v>
      </c>
      <c r="K37" s="106">
        <f>K19</f>
        <v>1.4196</v>
      </c>
      <c r="L37" s="94">
        <f>+L19</f>
        <v>1.3520000000000001</v>
      </c>
      <c r="M37" s="23"/>
      <c r="N37" s="31"/>
      <c r="O37" s="31"/>
      <c r="P37" s="32"/>
      <c r="Q37" s="32"/>
      <c r="R37" s="78"/>
      <c r="S37" s="47"/>
      <c r="T37" s="47"/>
      <c r="U37" s="47"/>
      <c r="V37" s="47"/>
      <c r="W37" s="47"/>
      <c r="X37" s="75"/>
      <c r="Y37" s="75"/>
    </row>
    <row r="38" spans="3:25" ht="69.95" customHeight="1" thickBot="1">
      <c r="F38" s="12"/>
      <c r="G38" s="12"/>
      <c r="H38" s="12"/>
      <c r="I38" s="66" t="s">
        <v>84</v>
      </c>
      <c r="J38" s="107">
        <f>J20</f>
        <v>1.1163000000000001</v>
      </c>
      <c r="K38" s="107">
        <f>K20</f>
        <v>1.2338</v>
      </c>
      <c r="L38" s="94">
        <f>+L20</f>
        <v>1.175</v>
      </c>
      <c r="M38" s="42"/>
      <c r="N38" s="33"/>
      <c r="O38" s="23"/>
      <c r="P38" s="34"/>
      <c r="Q38" s="23"/>
      <c r="R38" s="74"/>
      <c r="S38" s="47"/>
      <c r="T38" s="47"/>
      <c r="U38" s="47"/>
      <c r="V38" s="47"/>
      <c r="W38" s="47"/>
      <c r="X38" s="75"/>
      <c r="Y38" s="75"/>
    </row>
    <row r="39" spans="3:25" ht="69.95" customHeight="1" thickBot="1">
      <c r="F39" s="12"/>
      <c r="G39" s="12"/>
      <c r="H39" s="12"/>
      <c r="I39" s="23"/>
      <c r="J39" s="93"/>
      <c r="K39" s="93"/>
      <c r="L39" s="75"/>
      <c r="M39" s="75"/>
      <c r="N39" s="299" t="s">
        <v>101</v>
      </c>
      <c r="O39" s="300"/>
      <c r="P39" s="307"/>
      <c r="Q39" s="300"/>
      <c r="R39" s="300"/>
      <c r="S39" s="75"/>
      <c r="T39" s="75"/>
      <c r="U39" s="75"/>
      <c r="V39" s="75"/>
      <c r="W39" s="75"/>
      <c r="X39" s="75"/>
      <c r="Y39" s="75"/>
    </row>
    <row r="40" spans="3:25" s="298" customFormat="1" ht="69.95" customHeight="1" thickBot="1">
      <c r="C40" s="579">
        <v>5.3132499999999999E-2</v>
      </c>
      <c r="D40" s="579">
        <v>5.2151700000000002E-2</v>
      </c>
      <c r="E40" s="579">
        <v>5.1034799999999998E-2</v>
      </c>
      <c r="F40" s="301"/>
      <c r="G40" s="301"/>
      <c r="H40" s="301"/>
      <c r="I40" s="21"/>
      <c r="J40" s="21"/>
      <c r="K40" s="21"/>
      <c r="N40" s="304" t="s">
        <v>102</v>
      </c>
      <c r="O40" s="305" t="s">
        <v>103</v>
      </c>
      <c r="P40" s="305" t="s">
        <v>104</v>
      </c>
      <c r="Q40" s="305" t="s">
        <v>105</v>
      </c>
      <c r="R40" s="306" t="s">
        <v>106</v>
      </c>
    </row>
    <row r="41" spans="3:25" ht="69.95" customHeight="1">
      <c r="F41" s="12"/>
      <c r="G41" s="12"/>
      <c r="H41" s="12"/>
      <c r="I41" s="21"/>
      <c r="J41" s="21"/>
      <c r="K41" s="21"/>
      <c r="M41" s="75"/>
      <c r="N41" s="276"/>
      <c r="O41" s="97"/>
      <c r="P41" s="97"/>
      <c r="Q41" s="97"/>
      <c r="R41" s="277"/>
      <c r="S41" s="75"/>
      <c r="T41" s="75"/>
      <c r="U41" s="75"/>
      <c r="V41" s="75"/>
      <c r="W41" s="75"/>
      <c r="X41" s="75"/>
      <c r="Y41" s="75"/>
    </row>
    <row r="42" spans="3:25" ht="69.95" customHeight="1">
      <c r="E42" s="21"/>
      <c r="F42" s="21"/>
      <c r="G42" s="21"/>
      <c r="H42" s="21"/>
      <c r="M42" s="75"/>
      <c r="N42" s="278">
        <f>Date!G6</f>
        <v>0.8</v>
      </c>
      <c r="O42" s="279">
        <f>Date!G7</f>
        <v>0.8</v>
      </c>
      <c r="P42" s="279">
        <f>Date!G8</f>
        <v>0.8</v>
      </c>
      <c r="Q42" s="279">
        <f>Date!G9</f>
        <v>0.8</v>
      </c>
      <c r="R42" s="280">
        <f>Date!G10</f>
        <v>0.8</v>
      </c>
      <c r="S42" s="75"/>
      <c r="T42" s="75"/>
      <c r="U42" s="75"/>
      <c r="V42" s="75"/>
      <c r="W42" s="75"/>
      <c r="X42" s="75"/>
      <c r="Y42" s="75"/>
    </row>
    <row r="43" spans="3:25" ht="69.95" customHeight="1">
      <c r="E43" s="21"/>
      <c r="F43" s="21"/>
      <c r="G43" s="21"/>
      <c r="H43" s="21"/>
      <c r="I43" s="638" t="s">
        <v>107</v>
      </c>
      <c r="J43" s="638"/>
      <c r="K43" s="638"/>
      <c r="M43" s="75"/>
      <c r="N43" s="276"/>
      <c r="O43" s="97"/>
      <c r="P43" s="97"/>
      <c r="Q43" s="97"/>
      <c r="R43" s="277"/>
      <c r="S43" s="75"/>
      <c r="T43" s="75"/>
      <c r="U43" s="75"/>
      <c r="V43" s="75"/>
      <c r="W43" s="75"/>
      <c r="X43" s="75"/>
      <c r="Y43" s="75"/>
    </row>
    <row r="44" spans="3:25" ht="69.95" customHeight="1">
      <c r="E44" s="21"/>
      <c r="F44" s="21"/>
      <c r="G44" s="21"/>
      <c r="H44" s="21"/>
      <c r="I44" s="638"/>
      <c r="J44" s="638"/>
      <c r="K44" s="638"/>
      <c r="M44" s="75"/>
      <c r="N44" s="281"/>
      <c r="O44" s="95"/>
      <c r="P44" s="95"/>
      <c r="Q44" s="95"/>
      <c r="R44" s="96"/>
      <c r="S44" s="75"/>
      <c r="T44" s="75"/>
      <c r="U44" s="75"/>
      <c r="V44" s="75"/>
      <c r="W44" s="75"/>
      <c r="X44" s="75"/>
      <c r="Y44" s="75"/>
    </row>
    <row r="45" spans="3:25" ht="69.95" customHeight="1" thickBot="1">
      <c r="E45" s="21"/>
      <c r="F45" s="21"/>
      <c r="G45" s="21"/>
      <c r="H45" s="21"/>
      <c r="I45" s="639" t="s">
        <v>108</v>
      </c>
      <c r="J45" s="639" t="s">
        <v>76</v>
      </c>
      <c r="K45" s="639" t="s">
        <v>3</v>
      </c>
      <c r="L45" s="21"/>
      <c r="M45" s="75"/>
      <c r="N45" s="635" t="s">
        <v>109</v>
      </c>
      <c r="O45" s="636"/>
      <c r="P45" s="636"/>
      <c r="Q45" s="636"/>
      <c r="R45" s="637"/>
      <c r="S45" s="75"/>
      <c r="T45" s="75"/>
      <c r="U45" s="75"/>
      <c r="V45" s="75"/>
      <c r="W45" s="75"/>
      <c r="X45" s="75"/>
      <c r="Y45" s="75"/>
    </row>
    <row r="46" spans="3:25" ht="69.95" customHeight="1">
      <c r="E46" s="21"/>
      <c r="F46" s="21"/>
      <c r="G46" s="21"/>
      <c r="H46" s="21"/>
      <c r="I46" s="640"/>
      <c r="J46" s="640"/>
      <c r="K46" s="640"/>
      <c r="L46" s="21"/>
      <c r="M46" s="75"/>
      <c r="R46" s="75"/>
      <c r="S46" s="75"/>
      <c r="T46" s="75"/>
      <c r="U46" s="75"/>
      <c r="V46" s="75"/>
      <c r="W46" s="75"/>
      <c r="X46" s="75"/>
      <c r="Y46" s="75"/>
    </row>
    <row r="47" spans="3:25" ht="50.25">
      <c r="E47" s="21"/>
      <c r="F47" s="21"/>
      <c r="G47" s="21"/>
      <c r="H47" s="21"/>
      <c r="I47" s="630">
        <f>'working ZWG'!E16</f>
        <v>533.08416</v>
      </c>
      <c r="J47" s="630">
        <f>'working ZWG'!F16</f>
        <v>26.512185000000002</v>
      </c>
      <c r="K47" s="630">
        <f>'working ZWG'!H16</f>
        <v>25.249700000000001</v>
      </c>
      <c r="L47" s="21"/>
      <c r="M47" s="75"/>
      <c r="N47" s="75"/>
      <c r="O47" s="75"/>
      <c r="P47" s="75"/>
      <c r="Q47" s="75"/>
      <c r="R47" s="75"/>
      <c r="S47" s="75"/>
      <c r="T47" s="75"/>
      <c r="U47" s="75"/>
      <c r="V47" s="75"/>
      <c r="W47" s="75"/>
      <c r="X47" s="75"/>
      <c r="Y47" s="75"/>
    </row>
    <row r="48" spans="3:25" ht="74.25" customHeight="1" thickBot="1">
      <c r="E48" s="21"/>
      <c r="F48" s="21"/>
      <c r="G48" s="21"/>
      <c r="H48" s="21"/>
      <c r="I48" s="631"/>
      <c r="J48" s="631"/>
      <c r="K48" s="631"/>
      <c r="L48" s="21"/>
      <c r="M48" s="75"/>
      <c r="N48" s="299" t="s">
        <v>110</v>
      </c>
      <c r="O48" s="75"/>
      <c r="P48" s="75"/>
      <c r="Q48" s="75"/>
      <c r="R48" s="75"/>
      <c r="S48" s="75"/>
      <c r="T48" s="75"/>
      <c r="U48" s="75"/>
      <c r="V48" s="75"/>
      <c r="W48" s="75"/>
      <c r="X48" s="75"/>
      <c r="Y48" s="75"/>
    </row>
    <row r="49" spans="5:25" ht="51" thickBot="1">
      <c r="E49" s="21"/>
      <c r="F49" s="21"/>
      <c r="G49" s="21"/>
      <c r="H49" s="21"/>
      <c r="J49" s="38"/>
      <c r="K49" s="38"/>
      <c r="L49" s="21"/>
      <c r="M49" s="75"/>
      <c r="N49" s="63" t="str">
        <f>Date!F14</f>
        <v>1 Month</v>
      </c>
      <c r="O49" s="274" t="str">
        <f>Date!F15</f>
        <v>3 Months</v>
      </c>
      <c r="P49" s="274" t="str">
        <f>Date!F16</f>
        <v>6 Months</v>
      </c>
      <c r="Q49" s="275">
        <f>Date!G17</f>
        <v>0</v>
      </c>
      <c r="R49" s="75"/>
      <c r="S49" s="75"/>
      <c r="T49" s="75"/>
      <c r="U49" s="75"/>
      <c r="V49" s="75"/>
      <c r="W49" s="75"/>
      <c r="X49" s="75"/>
      <c r="Y49" s="75"/>
    </row>
    <row r="50" spans="5:25" ht="50.25">
      <c r="F50" s="12"/>
      <c r="G50" s="12"/>
      <c r="H50" s="12"/>
      <c r="I50" s="37"/>
      <c r="J50" s="21"/>
      <c r="K50" s="21"/>
      <c r="L50" s="38"/>
      <c r="M50" s="75"/>
      <c r="N50" s="276"/>
      <c r="O50" s="97"/>
      <c r="P50" s="97"/>
      <c r="Q50" s="277"/>
      <c r="R50" s="75"/>
      <c r="S50" s="75"/>
      <c r="T50" s="75"/>
      <c r="U50" s="75"/>
      <c r="V50" s="75"/>
      <c r="W50" s="75"/>
      <c r="X50" s="75"/>
      <c r="Y50" s="75"/>
    </row>
    <row r="51" spans="5:25" ht="50.25">
      <c r="F51" s="12"/>
      <c r="G51" s="12"/>
      <c r="H51" s="12"/>
      <c r="J51" s="21"/>
      <c r="K51" s="21"/>
      <c r="L51" s="21"/>
      <c r="M51" s="75"/>
      <c r="N51" s="278"/>
      <c r="O51" s="279"/>
      <c r="P51" s="279"/>
      <c r="Q51" s="280"/>
      <c r="R51" s="75"/>
      <c r="S51" s="75"/>
      <c r="T51" s="75"/>
      <c r="U51" s="75"/>
      <c r="V51" s="75"/>
      <c r="W51" s="75"/>
      <c r="X51" s="75"/>
      <c r="Y51" s="75"/>
    </row>
    <row r="52" spans="5:25" ht="51" thickBot="1">
      <c r="F52" s="12"/>
      <c r="G52" s="12"/>
      <c r="H52" s="12"/>
      <c r="I52" s="22"/>
      <c r="J52" s="273"/>
      <c r="K52" s="273"/>
      <c r="L52" s="229">
        <v>0</v>
      </c>
      <c r="M52" s="75"/>
      <c r="N52" s="288">
        <f>Date!G14</f>
        <v>5.3237399999999999</v>
      </c>
      <c r="O52" s="289">
        <f>Date!G15</f>
        <v>5.3487</v>
      </c>
      <c r="P52" s="289">
        <f>Date!G16:G16</f>
        <v>5.3892699999999998</v>
      </c>
      <c r="Q52" s="290">
        <f>Date!G17</f>
        <v>0</v>
      </c>
      <c r="R52" s="75"/>
    </row>
    <row r="53" spans="5:25" ht="83.25" customHeight="1">
      <c r="F53" s="12"/>
      <c r="G53" s="12"/>
      <c r="H53" s="12"/>
      <c r="I53" s="273"/>
      <c r="L53" s="273"/>
      <c r="M53" s="273"/>
      <c r="N53" s="273"/>
      <c r="O53" s="273"/>
      <c r="P53" s="273"/>
      <c r="Q53" s="273"/>
      <c r="R53" s="273"/>
      <c r="S53" s="6"/>
      <c r="T53" s="6"/>
      <c r="U53" s="6"/>
      <c r="V53" s="6"/>
    </row>
    <row r="54" spans="5:25">
      <c r="F54" s="12"/>
      <c r="G54" s="12"/>
      <c r="H54" s="12"/>
    </row>
    <row r="55" spans="5:25" ht="48">
      <c r="F55" s="12"/>
      <c r="G55" s="12"/>
      <c r="H55" s="12"/>
      <c r="J55" s="19"/>
      <c r="K55" s="19"/>
    </row>
    <row r="56" spans="5:25" s="298" customFormat="1" ht="393.75" customHeight="1">
      <c r="F56" s="301"/>
      <c r="G56" s="301"/>
      <c r="H56" s="301"/>
      <c r="I56" s="308"/>
      <c r="J56" s="309"/>
      <c r="K56" s="309"/>
      <c r="L56" s="309"/>
      <c r="M56" s="299"/>
      <c r="N56" s="299"/>
      <c r="O56" s="299"/>
      <c r="P56" s="299"/>
      <c r="Q56" s="299"/>
      <c r="R56" s="299"/>
    </row>
    <row r="57" spans="5:25" ht="48">
      <c r="F57" s="12"/>
      <c r="G57" s="12"/>
      <c r="H57" s="12"/>
      <c r="I57" s="19"/>
      <c r="J57" s="19"/>
      <c r="K57" s="376"/>
      <c r="L57"/>
      <c r="O57" s="47"/>
      <c r="P57" s="47"/>
    </row>
    <row r="58" spans="5:25" ht="48">
      <c r="F58" s="12"/>
      <c r="G58" s="12"/>
      <c r="H58" s="12"/>
      <c r="I58" s="19"/>
      <c r="J58" s="19"/>
      <c r="K58" s="19"/>
      <c r="L58"/>
      <c r="N58" s="13"/>
      <c r="O58" s="47"/>
      <c r="P58" s="47"/>
    </row>
    <row r="59" spans="5:25" ht="48">
      <c r="F59" s="12"/>
      <c r="G59" s="12"/>
      <c r="H59" s="12"/>
      <c r="I59" s="19"/>
      <c r="J59" s="19"/>
      <c r="K59" s="19"/>
      <c r="L59" s="20"/>
      <c r="N59" s="13"/>
      <c r="O59" s="47"/>
      <c r="P59" s="47"/>
    </row>
    <row r="60" spans="5:25" ht="48">
      <c r="F60" s="12"/>
      <c r="G60" s="12"/>
      <c r="H60" s="12"/>
      <c r="I60" s="19"/>
      <c r="J60" s="19"/>
      <c r="K60" s="19"/>
      <c r="L60" s="20"/>
      <c r="N60" s="13"/>
    </row>
    <row r="61" spans="5:25" ht="48">
      <c r="F61" s="12"/>
      <c r="G61" s="12"/>
      <c r="H61" s="12"/>
      <c r="I61" s="19"/>
      <c r="L61" s="20"/>
      <c r="N61" s="13"/>
    </row>
    <row r="62" spans="5:25">
      <c r="F62" s="12"/>
      <c r="G62" s="12"/>
      <c r="H62" s="12"/>
      <c r="N62" s="13"/>
    </row>
    <row r="63" spans="5:25">
      <c r="F63" s="12"/>
      <c r="G63" s="12"/>
      <c r="H63" s="12"/>
      <c r="N63" s="13"/>
    </row>
    <row r="64" spans="5:25">
      <c r="F64" s="12"/>
      <c r="G64" s="12"/>
      <c r="H64" s="12"/>
    </row>
    <row r="65" spans="6:16">
      <c r="F65" s="12"/>
      <c r="G65" s="12"/>
      <c r="H65" s="12"/>
    </row>
    <row r="66" spans="6:16" ht="33" customHeight="1">
      <c r="F66" s="12"/>
      <c r="G66" s="12"/>
      <c r="H66" s="12"/>
    </row>
    <row r="67" spans="6:16">
      <c r="F67" s="12"/>
      <c r="G67" s="12"/>
      <c r="H67" s="12"/>
    </row>
    <row r="68" spans="6:16">
      <c r="F68" s="12"/>
      <c r="G68" s="12"/>
      <c r="H68" s="12"/>
    </row>
    <row r="69" spans="6:16">
      <c r="F69" s="12"/>
      <c r="G69" s="12"/>
      <c r="H69" s="12"/>
    </row>
    <row r="70" spans="6:16">
      <c r="F70" s="12"/>
      <c r="G70" s="12"/>
      <c r="H70" s="12"/>
    </row>
    <row r="71" spans="6:16">
      <c r="F71" s="12"/>
      <c r="G71" s="12"/>
      <c r="H71" s="12"/>
    </row>
    <row r="72" spans="6:16">
      <c r="F72" s="12"/>
      <c r="G72" s="12"/>
      <c r="H72" s="12"/>
    </row>
    <row r="73" spans="6:16">
      <c r="F73" s="12"/>
      <c r="G73" s="12"/>
      <c r="H73" s="12"/>
    </row>
    <row r="74" spans="6:16">
      <c r="F74" s="12"/>
      <c r="G74" s="12"/>
      <c r="H74" s="12"/>
    </row>
    <row r="75" spans="6:16">
      <c r="F75" s="12"/>
      <c r="G75" s="12"/>
      <c r="H75" s="12"/>
      <c r="J75" s="12"/>
      <c r="K75" s="12"/>
    </row>
    <row r="76" spans="6:16">
      <c r="F76" s="12"/>
      <c r="G76" s="12"/>
      <c r="H76" s="12"/>
      <c r="I76" s="14"/>
      <c r="J76" s="12"/>
      <c r="K76" s="12"/>
      <c r="L76" s="12"/>
      <c r="M76" s="12"/>
    </row>
    <row r="77" spans="6:16">
      <c r="F77" s="12"/>
      <c r="G77" s="12"/>
      <c r="H77" s="12"/>
      <c r="I77" s="12"/>
      <c r="J77" s="12"/>
      <c r="K77" s="12"/>
      <c r="L77" s="12"/>
      <c r="M77" s="14"/>
      <c r="N77" s="14"/>
      <c r="O77" s="14"/>
    </row>
    <row r="78" spans="6:16">
      <c r="F78" s="12"/>
      <c r="G78" s="12"/>
      <c r="H78" s="12"/>
      <c r="I78" s="12"/>
      <c r="J78" s="12"/>
      <c r="K78" s="12"/>
      <c r="L78" s="12"/>
      <c r="M78" s="12"/>
      <c r="N78" s="12"/>
      <c r="O78" s="12"/>
      <c r="P78" s="12"/>
    </row>
    <row r="79" spans="6:16">
      <c r="F79" s="12"/>
      <c r="G79" s="12"/>
      <c r="H79" s="12"/>
      <c r="I79" s="12"/>
      <c r="J79" s="12"/>
      <c r="K79" s="12"/>
      <c r="L79" s="12"/>
      <c r="M79" s="12"/>
      <c r="N79" s="12"/>
      <c r="O79" s="12"/>
      <c r="P79" s="12"/>
    </row>
    <row r="80" spans="6:16">
      <c r="F80" s="12"/>
      <c r="G80" s="12"/>
      <c r="H80" s="12"/>
      <c r="I80" s="12"/>
      <c r="J80" s="12"/>
      <c r="K80" s="12"/>
      <c r="L80" s="12"/>
      <c r="M80" s="12"/>
      <c r="N80" s="12"/>
      <c r="O80" s="12"/>
      <c r="P80" s="12"/>
    </row>
    <row r="81" spans="6:13">
      <c r="F81" s="12"/>
      <c r="G81" s="12"/>
      <c r="H81" s="12"/>
      <c r="I81" s="12"/>
      <c r="J81" s="12"/>
      <c r="K81" s="12"/>
      <c r="L81" s="12"/>
      <c r="M81" s="12"/>
    </row>
    <row r="82" spans="6:13">
      <c r="F82" s="12"/>
      <c r="G82" s="12"/>
      <c r="H82" s="12"/>
      <c r="I82" s="12"/>
      <c r="J82" s="12"/>
      <c r="K82" s="12"/>
      <c r="L82" s="12"/>
      <c r="M82" s="12"/>
    </row>
    <row r="83" spans="6:13">
      <c r="F83" s="12"/>
      <c r="G83" s="12"/>
      <c r="H83" s="12"/>
      <c r="I83" s="12"/>
      <c r="J83" s="12"/>
      <c r="K83" s="12"/>
      <c r="L83" s="12"/>
      <c r="M83" s="12"/>
    </row>
    <row r="84" spans="6:13">
      <c r="F84" s="12"/>
      <c r="G84" s="12"/>
      <c r="H84" s="12"/>
      <c r="I84" s="12"/>
      <c r="J84" s="12"/>
      <c r="K84" s="12"/>
      <c r="L84" s="12"/>
      <c r="M84" s="12"/>
    </row>
    <row r="85" spans="6:13">
      <c r="F85" s="12"/>
      <c r="G85" s="12"/>
      <c r="H85" s="12"/>
      <c r="I85" s="12"/>
      <c r="J85" s="12"/>
      <c r="K85" s="12"/>
      <c r="L85" s="12"/>
      <c r="M85" s="12"/>
    </row>
    <row r="86" spans="6:13" ht="14.25" customHeight="1">
      <c r="F86" s="12"/>
      <c r="G86" s="12"/>
      <c r="H86" s="12"/>
      <c r="I86" s="12"/>
      <c r="J86" s="12"/>
      <c r="K86" s="12"/>
      <c r="L86" s="12"/>
      <c r="M86" s="12"/>
    </row>
    <row r="87" spans="6:13" ht="14.25" customHeight="1">
      <c r="F87" s="12"/>
      <c r="G87" s="12"/>
      <c r="H87" s="12"/>
      <c r="I87" s="12"/>
      <c r="J87" s="12"/>
      <c r="K87" s="12"/>
      <c r="L87" s="12"/>
      <c r="M87" s="12"/>
    </row>
    <row r="88" spans="6:13" ht="14.25" customHeight="1">
      <c r="F88" s="12"/>
      <c r="G88" s="12"/>
      <c r="H88" s="12"/>
      <c r="I88" s="12"/>
      <c r="J88" s="12"/>
      <c r="K88" s="12"/>
      <c r="L88" s="12"/>
      <c r="M88" s="12"/>
    </row>
    <row r="89" spans="6:13" ht="23.25" customHeight="1">
      <c r="F89" s="12"/>
      <c r="G89" s="12"/>
      <c r="H89" s="12"/>
      <c r="I89" s="12"/>
      <c r="J89" s="12"/>
      <c r="K89" s="12"/>
      <c r="L89" s="12"/>
    </row>
    <row r="90" spans="6:13" ht="14.25" customHeight="1">
      <c r="F90" s="12"/>
      <c r="G90" s="12"/>
      <c r="H90" s="12"/>
      <c r="I90" s="12"/>
      <c r="J90" s="12"/>
      <c r="K90" s="12"/>
      <c r="L90" s="12"/>
      <c r="M90" s="12"/>
    </row>
    <row r="91" spans="6:13" ht="14.25" customHeight="1">
      <c r="F91" s="12"/>
      <c r="G91" s="12"/>
      <c r="H91" s="12"/>
      <c r="I91" s="12"/>
      <c r="J91" s="12"/>
      <c r="K91" s="12"/>
      <c r="L91" s="12"/>
      <c r="M91" s="12"/>
    </row>
    <row r="92" spans="6:13" ht="14.25" customHeight="1">
      <c r="F92" s="12"/>
      <c r="G92" s="12"/>
      <c r="H92" s="12"/>
      <c r="I92" s="12"/>
      <c r="J92" s="12"/>
      <c r="K92" s="12"/>
      <c r="L92" s="12"/>
      <c r="M92" s="12"/>
    </row>
    <row r="93" spans="6:13" ht="14.25" customHeight="1">
      <c r="F93" s="12"/>
      <c r="G93" s="12"/>
      <c r="H93" s="12"/>
      <c r="I93" s="12"/>
      <c r="J93" s="12"/>
      <c r="K93" s="12"/>
      <c r="L93" s="12"/>
      <c r="M93" s="12"/>
    </row>
    <row r="94" spans="6:13">
      <c r="F94" s="12"/>
      <c r="G94" s="12"/>
      <c r="H94" s="12"/>
      <c r="I94" s="12"/>
      <c r="J94" s="12"/>
      <c r="K94" s="12"/>
      <c r="L94" s="12"/>
      <c r="M94" s="12"/>
    </row>
    <row r="95" spans="6:13">
      <c r="F95" s="12"/>
      <c r="G95" s="12"/>
      <c r="H95" s="12"/>
      <c r="I95" s="12"/>
      <c r="J95" s="12"/>
      <c r="K95" s="12"/>
      <c r="L95" s="12"/>
    </row>
    <row r="96" spans="6:13">
      <c r="F96" s="12"/>
      <c r="G96" s="12"/>
      <c r="H96" s="12"/>
      <c r="I96" s="12"/>
      <c r="J96" s="12"/>
      <c r="K96" s="12"/>
      <c r="L96" s="12"/>
      <c r="M96" s="12"/>
    </row>
    <row r="97" spans="6:13">
      <c r="F97" s="12"/>
      <c r="G97" s="12"/>
      <c r="H97" s="12"/>
      <c r="I97" s="12"/>
      <c r="J97" s="12"/>
      <c r="K97" s="12"/>
      <c r="L97" s="12"/>
      <c r="M97" s="12"/>
    </row>
    <row r="98" spans="6:13">
      <c r="F98" s="12"/>
      <c r="G98" s="12"/>
      <c r="H98" s="12"/>
      <c r="I98" s="12"/>
      <c r="J98" s="12"/>
      <c r="K98" s="12"/>
      <c r="L98" s="12"/>
      <c r="M98" s="12"/>
    </row>
    <row r="99" spans="6:13">
      <c r="F99" s="12"/>
      <c r="G99" s="12"/>
      <c r="H99" s="12"/>
      <c r="I99" s="12"/>
      <c r="J99" s="12"/>
      <c r="K99" s="12"/>
      <c r="L99" s="12"/>
      <c r="M99" s="12"/>
    </row>
    <row r="100" spans="6:13">
      <c r="F100" s="12"/>
      <c r="G100" s="12"/>
      <c r="H100" s="12"/>
      <c r="I100" s="12"/>
      <c r="J100" s="12"/>
      <c r="K100" s="12"/>
      <c r="L100" s="12"/>
      <c r="M100" s="12"/>
    </row>
    <row r="101" spans="6:13">
      <c r="F101" s="12"/>
      <c r="G101" s="12"/>
      <c r="H101" s="12"/>
      <c r="I101" s="12"/>
      <c r="J101" s="12"/>
      <c r="K101" s="12"/>
      <c r="L101" s="12"/>
      <c r="M101" s="12"/>
    </row>
    <row r="102" spans="6:13">
      <c r="F102" s="12"/>
      <c r="G102" s="12"/>
      <c r="H102" s="12"/>
      <c r="I102" s="12"/>
      <c r="J102" s="12"/>
      <c r="K102" s="12"/>
      <c r="L102" s="12"/>
      <c r="M102" s="12"/>
    </row>
    <row r="103" spans="6:13">
      <c r="F103" s="12"/>
      <c r="G103" s="12"/>
      <c r="H103" s="12"/>
      <c r="I103" s="12"/>
      <c r="J103" s="12"/>
      <c r="K103" s="12"/>
      <c r="L103" s="12"/>
      <c r="M103" s="12"/>
    </row>
    <row r="104" spans="6:13">
      <c r="F104" s="12"/>
      <c r="G104" s="12"/>
      <c r="H104" s="12"/>
      <c r="I104" s="12"/>
      <c r="J104" s="339"/>
      <c r="K104" s="12"/>
      <c r="L104" s="12"/>
      <c r="M104" s="12"/>
    </row>
    <row r="105" spans="6:13">
      <c r="F105" s="12"/>
      <c r="G105" s="12"/>
      <c r="H105" s="12"/>
      <c r="I105" s="12"/>
      <c r="J105" s="340"/>
      <c r="K105" s="12"/>
      <c r="L105" s="12"/>
      <c r="M105" s="12"/>
    </row>
    <row r="106" spans="6:13">
      <c r="F106" s="12"/>
      <c r="G106" s="12"/>
      <c r="H106" s="12"/>
      <c r="I106" s="12"/>
      <c r="J106" s="12"/>
      <c r="L106" s="12"/>
      <c r="M106" s="12"/>
    </row>
    <row r="107" spans="6:13">
      <c r="F107" s="12"/>
      <c r="G107" s="12"/>
      <c r="H107" s="12"/>
      <c r="I107" s="12"/>
      <c r="J107" s="12"/>
      <c r="K107" s="12"/>
      <c r="L107" s="12"/>
      <c r="M107" s="12"/>
    </row>
    <row r="108" spans="6:13">
      <c r="F108" s="12"/>
      <c r="G108" s="12"/>
      <c r="H108" s="12"/>
      <c r="I108" s="12"/>
      <c r="J108" s="12"/>
      <c r="K108" s="12"/>
      <c r="L108" s="12"/>
      <c r="M108" s="12"/>
    </row>
    <row r="109" spans="6:13">
      <c r="F109" s="12"/>
      <c r="G109" s="12"/>
      <c r="H109" s="12"/>
      <c r="I109" s="12"/>
      <c r="J109" s="12"/>
      <c r="K109" s="12"/>
      <c r="L109" s="12"/>
      <c r="M109" s="12"/>
    </row>
    <row r="110" spans="6:13">
      <c r="F110" s="12"/>
      <c r="G110" s="12"/>
      <c r="H110" s="12"/>
      <c r="I110" s="12"/>
      <c r="J110" s="12"/>
      <c r="K110" s="12"/>
      <c r="L110" s="12"/>
      <c r="M110" s="12"/>
    </row>
    <row r="111" spans="6:13">
      <c r="F111" s="12"/>
      <c r="G111" s="12"/>
      <c r="H111" s="12"/>
      <c r="I111" s="12"/>
      <c r="J111" s="12"/>
      <c r="K111" s="12"/>
      <c r="L111" s="12"/>
      <c r="M111" s="12"/>
    </row>
    <row r="112" spans="6:13">
      <c r="F112" s="12"/>
      <c r="G112" s="12"/>
      <c r="H112" s="12"/>
      <c r="I112" s="12"/>
      <c r="J112" s="12"/>
      <c r="K112" s="12"/>
      <c r="L112" s="12"/>
      <c r="M112" s="12"/>
    </row>
    <row r="113" spans="6:13">
      <c r="F113" s="12"/>
      <c r="G113" s="12"/>
      <c r="H113" s="12"/>
      <c r="I113" s="12"/>
      <c r="J113" s="12"/>
      <c r="K113" s="12"/>
      <c r="L113" s="12"/>
      <c r="M113" s="12"/>
    </row>
    <row r="114" spans="6:13">
      <c r="F114" s="12"/>
      <c r="G114" s="12"/>
      <c r="H114" s="12"/>
      <c r="I114" s="12"/>
      <c r="J114" s="12"/>
      <c r="K114" s="12"/>
      <c r="L114" s="12"/>
      <c r="M114" s="12"/>
    </row>
    <row r="115" spans="6:13">
      <c r="F115" s="12"/>
      <c r="G115" s="12"/>
      <c r="H115" s="12"/>
      <c r="I115" s="12"/>
      <c r="J115" s="12"/>
      <c r="K115" s="12"/>
      <c r="L115" s="12"/>
      <c r="M115" s="12"/>
    </row>
    <row r="116" spans="6:13">
      <c r="F116" s="12"/>
      <c r="G116" s="12"/>
      <c r="H116" s="12"/>
      <c r="I116" s="12"/>
      <c r="J116" s="12"/>
      <c r="K116" s="12"/>
      <c r="L116" s="12"/>
      <c r="M116" s="12"/>
    </row>
    <row r="117" spans="6:13">
      <c r="F117" s="12"/>
      <c r="G117" s="12"/>
      <c r="H117" s="12"/>
      <c r="I117" s="12"/>
      <c r="J117" s="12"/>
      <c r="K117" s="12"/>
      <c r="L117" s="12"/>
      <c r="M117" s="12"/>
    </row>
    <row r="118" spans="6:13">
      <c r="F118" s="12"/>
      <c r="G118" s="12"/>
      <c r="H118" s="12"/>
      <c r="I118" s="12"/>
      <c r="J118" s="12"/>
      <c r="K118" s="12"/>
      <c r="L118" s="12"/>
      <c r="M118" s="12"/>
    </row>
    <row r="119" spans="6:13">
      <c r="F119" s="12"/>
      <c r="G119" s="12"/>
      <c r="H119" s="12"/>
      <c r="I119" s="12"/>
      <c r="J119" s="12"/>
      <c r="K119" s="12"/>
      <c r="L119" s="12"/>
      <c r="M119" s="12"/>
    </row>
    <row r="120" spans="6:13">
      <c r="F120" s="12"/>
      <c r="G120" s="12"/>
      <c r="H120" s="12"/>
      <c r="I120" s="12"/>
      <c r="J120" s="12"/>
      <c r="K120" s="12"/>
      <c r="L120" s="12"/>
      <c r="M120" s="12"/>
    </row>
    <row r="121" spans="6:13">
      <c r="F121" s="12"/>
      <c r="G121" s="12"/>
      <c r="H121" s="12"/>
      <c r="I121" s="12"/>
      <c r="J121" s="12"/>
      <c r="K121" s="12"/>
      <c r="L121" s="12"/>
      <c r="M121" s="12"/>
    </row>
    <row r="122" spans="6:13">
      <c r="F122" s="12"/>
      <c r="G122" s="12"/>
      <c r="H122" s="12"/>
      <c r="I122" s="12"/>
      <c r="J122" s="12"/>
      <c r="K122" s="12"/>
      <c r="L122" s="12"/>
      <c r="M122" s="12"/>
    </row>
    <row r="123" spans="6:13">
      <c r="F123" s="12"/>
      <c r="G123" s="12"/>
      <c r="H123" s="12"/>
      <c r="I123" s="12"/>
      <c r="J123" s="12"/>
      <c r="K123" s="12"/>
      <c r="L123" s="12"/>
      <c r="M123" s="12"/>
    </row>
    <row r="124" spans="6:13">
      <c r="F124" s="12"/>
      <c r="G124" s="12"/>
      <c r="H124" s="12"/>
      <c r="I124" s="12"/>
      <c r="J124" s="12"/>
      <c r="K124" s="12"/>
      <c r="L124" s="12"/>
      <c r="M124" s="12"/>
    </row>
    <row r="125" spans="6:13">
      <c r="F125" s="12"/>
      <c r="G125" s="12"/>
      <c r="H125" s="12"/>
      <c r="I125" s="12"/>
      <c r="J125" s="12"/>
      <c r="K125" s="12"/>
      <c r="L125" s="12"/>
      <c r="M125" s="12"/>
    </row>
    <row r="126" spans="6:13">
      <c r="F126" s="12"/>
      <c r="G126" s="12"/>
      <c r="H126" s="12"/>
      <c r="I126" s="12"/>
      <c r="J126" s="12"/>
      <c r="K126" s="12"/>
      <c r="L126" s="12"/>
      <c r="M126" s="12"/>
    </row>
    <row r="127" spans="6:13">
      <c r="F127" s="12"/>
      <c r="G127" s="12"/>
      <c r="H127" s="12"/>
      <c r="I127" s="12"/>
      <c r="J127" s="12"/>
      <c r="K127" s="12"/>
      <c r="L127" s="12"/>
      <c r="M127" s="12"/>
    </row>
    <row r="128" spans="6:13">
      <c r="F128" s="12"/>
      <c r="G128" s="12"/>
      <c r="H128" s="12"/>
      <c r="I128" s="12"/>
      <c r="J128" s="12"/>
      <c r="K128" s="12"/>
      <c r="L128" s="12"/>
      <c r="M128" s="12"/>
    </row>
    <row r="129" spans="6:13">
      <c r="F129" s="12"/>
      <c r="G129" s="12"/>
      <c r="H129" s="12"/>
      <c r="I129" s="12"/>
      <c r="J129" s="12"/>
      <c r="K129" s="12"/>
      <c r="L129" s="12"/>
      <c r="M129" s="12"/>
    </row>
    <row r="130" spans="6:13">
      <c r="F130" s="12"/>
      <c r="G130" s="12"/>
      <c r="H130" s="12"/>
      <c r="I130" s="12"/>
      <c r="J130" s="12"/>
      <c r="K130" s="12"/>
      <c r="L130" s="12"/>
      <c r="M130" s="12"/>
    </row>
    <row r="131" spans="6:13">
      <c r="F131" s="12"/>
      <c r="G131" s="12"/>
      <c r="H131" s="12"/>
      <c r="I131" s="12"/>
      <c r="J131" s="12"/>
      <c r="K131" s="12"/>
      <c r="L131" s="12"/>
      <c r="M131" s="12"/>
    </row>
    <row r="132" spans="6:13">
      <c r="F132" s="12"/>
      <c r="G132" s="12"/>
      <c r="H132" s="12"/>
      <c r="I132" s="12"/>
      <c r="J132" s="12"/>
      <c r="K132" s="12"/>
      <c r="L132" s="12"/>
      <c r="M132" s="12"/>
    </row>
    <row r="133" spans="6:13">
      <c r="F133" s="12"/>
      <c r="G133" s="12"/>
      <c r="H133" s="12"/>
      <c r="I133" s="12"/>
      <c r="J133" s="12"/>
      <c r="K133" s="12"/>
      <c r="L133" s="12"/>
      <c r="M133" s="12"/>
    </row>
    <row r="134" spans="6:13">
      <c r="F134" s="12"/>
      <c r="G134" s="12"/>
      <c r="H134" s="12"/>
      <c r="I134" s="12"/>
      <c r="J134" s="12"/>
      <c r="K134" s="12"/>
      <c r="L134" s="12"/>
      <c r="M134" s="12"/>
    </row>
    <row r="135" spans="6:13">
      <c r="F135" s="12"/>
      <c r="G135" s="12"/>
      <c r="H135" s="12"/>
      <c r="I135" s="12"/>
      <c r="J135" s="12"/>
      <c r="K135" s="12"/>
      <c r="L135" s="12"/>
      <c r="M135" s="12"/>
    </row>
    <row r="136" spans="6:13">
      <c r="F136" s="12"/>
      <c r="G136" s="12"/>
      <c r="H136" s="12"/>
      <c r="I136" s="12"/>
      <c r="J136" s="12"/>
      <c r="K136" s="12"/>
      <c r="L136" s="12"/>
      <c r="M136" s="12"/>
    </row>
    <row r="137" spans="6:13">
      <c r="F137" s="12"/>
      <c r="G137" s="12"/>
      <c r="H137" s="12"/>
      <c r="I137" s="12"/>
      <c r="J137" s="12"/>
      <c r="K137" s="12"/>
      <c r="L137" s="12"/>
      <c r="M137" s="12"/>
    </row>
    <row r="138" spans="6:13">
      <c r="F138" s="12"/>
      <c r="G138" s="12"/>
      <c r="H138" s="12"/>
      <c r="I138" s="12"/>
      <c r="J138" s="12"/>
      <c r="K138" s="12"/>
      <c r="L138" s="12"/>
      <c r="M138" s="12"/>
    </row>
    <row r="139" spans="6:13">
      <c r="F139" s="12"/>
      <c r="G139" s="12"/>
      <c r="H139" s="12"/>
      <c r="I139" s="12"/>
      <c r="J139" s="12"/>
      <c r="K139" s="12"/>
      <c r="L139" s="12"/>
      <c r="M139" s="12"/>
    </row>
    <row r="140" spans="6:13">
      <c r="F140" s="12"/>
      <c r="G140" s="12"/>
      <c r="H140" s="12"/>
      <c r="I140" s="12"/>
      <c r="J140" s="12"/>
      <c r="K140" s="12"/>
      <c r="L140" s="12"/>
      <c r="M140" s="12"/>
    </row>
    <row r="141" spans="6:13">
      <c r="F141" s="12"/>
      <c r="G141" s="12"/>
      <c r="H141" s="12"/>
      <c r="I141" s="12"/>
      <c r="J141" s="12"/>
      <c r="K141" s="12"/>
      <c r="L141" s="12"/>
      <c r="M141" s="12"/>
    </row>
    <row r="142" spans="6:13">
      <c r="F142" s="12"/>
      <c r="G142" s="12"/>
      <c r="H142" s="12"/>
      <c r="I142" s="12"/>
      <c r="J142" s="12"/>
      <c r="K142" s="12"/>
      <c r="L142" s="12"/>
      <c r="M142" s="12"/>
    </row>
    <row r="143" spans="6:13">
      <c r="F143" s="12"/>
      <c r="G143" s="12"/>
      <c r="H143" s="12"/>
      <c r="I143" s="12"/>
      <c r="J143" s="12"/>
      <c r="K143" s="12"/>
      <c r="L143" s="12"/>
      <c r="M143" s="12"/>
    </row>
    <row r="144" spans="6:13">
      <c r="F144" s="12"/>
      <c r="G144" s="12"/>
      <c r="H144" s="12"/>
      <c r="I144" s="12"/>
      <c r="J144" s="12"/>
      <c r="K144" s="12"/>
      <c r="L144" s="12"/>
      <c r="M144" s="12"/>
    </row>
    <row r="145" spans="6:13">
      <c r="F145" s="12"/>
      <c r="G145" s="12"/>
      <c r="H145" s="12"/>
      <c r="I145" s="12"/>
      <c r="J145" s="12"/>
      <c r="K145" s="12"/>
      <c r="L145" s="12"/>
      <c r="M145" s="12"/>
    </row>
    <row r="146" spans="6:13">
      <c r="F146" s="12"/>
      <c r="G146" s="12"/>
      <c r="H146" s="12"/>
      <c r="I146" s="12"/>
      <c r="J146" s="12"/>
      <c r="K146" s="12"/>
      <c r="L146" s="12"/>
      <c r="M146" s="12"/>
    </row>
    <row r="147" spans="6:13">
      <c r="F147" s="12"/>
      <c r="G147" s="12"/>
      <c r="H147" s="12"/>
      <c r="I147" s="12"/>
      <c r="J147" s="12"/>
      <c r="K147" s="12"/>
      <c r="L147" s="12"/>
      <c r="M147" s="12"/>
    </row>
    <row r="148" spans="6:13">
      <c r="F148" s="12"/>
      <c r="G148" s="12"/>
      <c r="H148" s="12"/>
      <c r="I148" s="12"/>
      <c r="J148" s="12"/>
      <c r="K148" s="12"/>
      <c r="L148" s="12"/>
      <c r="M148" s="12"/>
    </row>
    <row r="149" spans="6:13">
      <c r="F149" s="12"/>
      <c r="G149" s="12"/>
      <c r="H149" s="12"/>
      <c r="I149" s="12"/>
      <c r="J149" s="12"/>
      <c r="K149" s="12"/>
      <c r="L149" s="12"/>
      <c r="M149" s="12"/>
    </row>
    <row r="150" spans="6:13">
      <c r="F150" s="12"/>
      <c r="G150" s="12"/>
      <c r="H150" s="12"/>
      <c r="I150" s="12"/>
      <c r="J150" s="12"/>
      <c r="K150" s="12"/>
      <c r="L150" s="12"/>
      <c r="M150" s="12"/>
    </row>
    <row r="151" spans="6:13">
      <c r="F151" s="12"/>
      <c r="G151" s="12"/>
      <c r="H151" s="12"/>
      <c r="I151" s="12"/>
      <c r="J151" s="12"/>
      <c r="K151" s="12"/>
      <c r="L151" s="12"/>
      <c r="M151" s="12"/>
    </row>
    <row r="152" spans="6:13">
      <c r="F152" s="12"/>
      <c r="G152" s="12"/>
      <c r="H152" s="12"/>
      <c r="I152" s="12"/>
      <c r="J152" s="12"/>
      <c r="K152" s="12"/>
      <c r="L152" s="12"/>
      <c r="M152" s="12"/>
    </row>
    <row r="153" spans="6:13">
      <c r="F153" s="12"/>
      <c r="G153" s="12"/>
      <c r="H153" s="12"/>
      <c r="I153" s="12"/>
      <c r="J153" s="12"/>
      <c r="K153" s="12"/>
      <c r="L153" s="12"/>
      <c r="M153" s="12"/>
    </row>
    <row r="154" spans="6:13">
      <c r="F154" s="12"/>
      <c r="G154" s="12"/>
      <c r="H154" s="12"/>
      <c r="I154" s="12"/>
      <c r="J154" s="12"/>
      <c r="K154" s="12"/>
      <c r="L154" s="12"/>
      <c r="M154" s="12"/>
    </row>
    <row r="155" spans="6:13">
      <c r="F155" s="12"/>
      <c r="G155" s="12"/>
      <c r="H155" s="12"/>
      <c r="I155" s="12"/>
      <c r="J155" s="12"/>
      <c r="K155" s="12"/>
      <c r="L155" s="12"/>
      <c r="M155" s="12"/>
    </row>
    <row r="156" spans="6:13">
      <c r="F156" s="12"/>
      <c r="G156" s="12"/>
      <c r="H156" s="12"/>
      <c r="I156" s="12"/>
      <c r="J156" s="12"/>
      <c r="K156" s="12"/>
      <c r="L156" s="12"/>
      <c r="M156" s="12"/>
    </row>
    <row r="157" spans="6:13">
      <c r="F157" s="12"/>
      <c r="G157" s="12"/>
      <c r="H157" s="12"/>
      <c r="I157" s="12"/>
      <c r="J157" s="12"/>
      <c r="K157" s="12"/>
      <c r="L157" s="12"/>
      <c r="M157" s="12"/>
    </row>
    <row r="158" spans="6:13">
      <c r="F158" s="12"/>
      <c r="G158" s="12"/>
      <c r="H158" s="12"/>
      <c r="I158" s="12"/>
      <c r="J158" s="12"/>
      <c r="K158" s="12"/>
      <c r="L158" s="12"/>
      <c r="M158" s="12"/>
    </row>
    <row r="159" spans="6:13">
      <c r="F159" s="12"/>
      <c r="G159" s="12"/>
      <c r="H159" s="12"/>
      <c r="I159" s="12"/>
      <c r="J159" s="12"/>
      <c r="K159" s="12"/>
      <c r="L159" s="12"/>
      <c r="M159" s="12"/>
    </row>
    <row r="160" spans="6:13">
      <c r="F160" s="12"/>
      <c r="G160" s="12"/>
      <c r="H160" s="12"/>
      <c r="I160" s="12"/>
      <c r="J160" s="12"/>
      <c r="K160" s="12"/>
      <c r="L160" s="12"/>
      <c r="M160" s="12"/>
    </row>
    <row r="161" spans="6:13">
      <c r="F161" s="12"/>
      <c r="G161" s="12"/>
      <c r="H161" s="12"/>
      <c r="I161" s="12"/>
      <c r="J161" s="12"/>
      <c r="K161" s="12"/>
      <c r="L161" s="12"/>
      <c r="M161" s="12"/>
    </row>
    <row r="162" spans="6:13">
      <c r="F162" s="12"/>
      <c r="G162" s="12"/>
      <c r="H162" s="12"/>
      <c r="I162" s="12"/>
      <c r="J162" s="12"/>
      <c r="K162" s="12"/>
      <c r="L162" s="12"/>
      <c r="M162" s="12"/>
    </row>
    <row r="163" spans="6:13">
      <c r="F163" s="12"/>
      <c r="G163" s="12"/>
      <c r="H163" s="12"/>
      <c r="I163" s="12"/>
      <c r="J163" s="12"/>
      <c r="K163" s="12"/>
      <c r="L163" s="12"/>
      <c r="M163" s="12"/>
    </row>
    <row r="164" spans="6:13">
      <c r="F164" s="12"/>
      <c r="G164" s="12"/>
      <c r="H164" s="12"/>
      <c r="I164" s="12"/>
      <c r="J164" s="12"/>
      <c r="K164" s="12"/>
      <c r="L164" s="12"/>
      <c r="M164" s="12"/>
    </row>
    <row r="165" spans="6:13">
      <c r="F165" s="12"/>
      <c r="G165" s="12"/>
      <c r="H165" s="12"/>
      <c r="I165" s="12"/>
      <c r="J165" s="12"/>
      <c r="K165" s="12"/>
      <c r="L165" s="12"/>
      <c r="M165" s="12"/>
    </row>
    <row r="166" spans="6:13">
      <c r="F166" s="12"/>
      <c r="G166" s="12"/>
      <c r="H166" s="12"/>
      <c r="I166" s="12"/>
      <c r="J166" s="12"/>
      <c r="K166" s="12"/>
      <c r="L166" s="12"/>
      <c r="M166" s="12"/>
    </row>
    <row r="167" spans="6:13">
      <c r="F167" s="12"/>
      <c r="G167" s="12"/>
      <c r="H167" s="12"/>
      <c r="I167" s="12"/>
      <c r="J167" s="12"/>
      <c r="K167" s="12"/>
      <c r="L167" s="12"/>
      <c r="M167" s="12"/>
    </row>
    <row r="168" spans="6:13">
      <c r="F168" s="12"/>
      <c r="G168" s="12"/>
      <c r="H168" s="12"/>
      <c r="I168" s="12"/>
      <c r="J168" s="12"/>
      <c r="K168" s="12"/>
      <c r="L168" s="12"/>
      <c r="M168" s="12"/>
    </row>
    <row r="169" spans="6:13">
      <c r="F169" s="12"/>
      <c r="G169" s="12"/>
      <c r="H169" s="12"/>
      <c r="I169" s="12"/>
      <c r="J169" s="12"/>
      <c r="K169" s="12"/>
      <c r="L169" s="12"/>
      <c r="M169" s="12"/>
    </row>
    <row r="170" spans="6:13">
      <c r="F170" s="12"/>
      <c r="G170" s="12"/>
      <c r="H170" s="12"/>
      <c r="I170" s="12"/>
      <c r="J170" s="12"/>
      <c r="K170" s="12"/>
      <c r="L170" s="12"/>
      <c r="M170" s="12"/>
    </row>
    <row r="171" spans="6:13">
      <c r="F171" s="12"/>
      <c r="G171" s="12"/>
      <c r="H171" s="12"/>
      <c r="I171" s="12"/>
      <c r="J171" s="12"/>
      <c r="K171" s="12"/>
      <c r="L171" s="12"/>
      <c r="M171" s="12"/>
    </row>
    <row r="172" spans="6:13">
      <c r="F172" s="12"/>
      <c r="G172" s="12"/>
      <c r="H172" s="12"/>
      <c r="I172" s="12"/>
      <c r="J172" s="12"/>
      <c r="K172" s="12"/>
      <c r="L172" s="12"/>
      <c r="M172" s="12"/>
    </row>
    <row r="173" spans="6:13">
      <c r="F173" s="12"/>
      <c r="G173" s="12"/>
      <c r="H173" s="12"/>
      <c r="I173" s="12"/>
      <c r="J173" s="12"/>
      <c r="K173" s="12"/>
      <c r="L173" s="12"/>
      <c r="M173" s="12"/>
    </row>
    <row r="174" spans="6:13">
      <c r="F174" s="12"/>
      <c r="G174" s="12"/>
      <c r="H174" s="12"/>
      <c r="I174" s="12"/>
      <c r="J174" s="12"/>
      <c r="K174" s="12"/>
      <c r="L174" s="12"/>
      <c r="M174" s="12"/>
    </row>
    <row r="175" spans="6:13">
      <c r="F175" s="12"/>
      <c r="G175" s="12"/>
      <c r="H175" s="12"/>
      <c r="I175" s="12"/>
      <c r="J175" s="12"/>
      <c r="K175" s="12"/>
      <c r="L175" s="12"/>
      <c r="M175" s="12"/>
    </row>
    <row r="176" spans="6:13">
      <c r="F176" s="12"/>
      <c r="G176" s="12"/>
      <c r="H176" s="12"/>
      <c r="I176" s="12"/>
      <c r="J176" s="12"/>
      <c r="K176" s="12"/>
      <c r="L176" s="12"/>
      <c r="M176" s="12"/>
    </row>
    <row r="177" spans="6:13">
      <c r="F177" s="12"/>
      <c r="G177" s="12"/>
      <c r="H177" s="12"/>
      <c r="I177" s="12"/>
      <c r="J177" s="12"/>
      <c r="K177" s="12"/>
      <c r="L177" s="12"/>
      <c r="M177" s="12"/>
    </row>
    <row r="178" spans="6:13">
      <c r="F178" s="12"/>
      <c r="G178" s="12"/>
      <c r="H178" s="12"/>
      <c r="I178" s="12"/>
      <c r="J178" s="12"/>
      <c r="K178" s="12"/>
      <c r="L178" s="12"/>
      <c r="M178" s="12"/>
    </row>
    <row r="179" spans="6:13">
      <c r="F179" s="12"/>
      <c r="G179" s="12"/>
      <c r="H179" s="12"/>
      <c r="I179" s="12"/>
      <c r="J179" s="12"/>
      <c r="K179" s="12"/>
      <c r="L179" s="12"/>
      <c r="M179" s="12"/>
    </row>
    <row r="180" spans="6:13">
      <c r="F180" s="12"/>
      <c r="G180" s="12"/>
      <c r="H180" s="12"/>
      <c r="I180" s="12"/>
      <c r="J180" s="12"/>
      <c r="K180" s="12"/>
      <c r="L180" s="12"/>
      <c r="M180" s="12"/>
    </row>
    <row r="181" spans="6:13">
      <c r="F181" s="12"/>
      <c r="G181" s="12"/>
      <c r="H181" s="12"/>
      <c r="I181" s="12"/>
      <c r="J181" s="12"/>
      <c r="K181" s="12"/>
      <c r="L181" s="12"/>
      <c r="M181" s="12"/>
    </row>
    <row r="182" spans="6:13">
      <c r="F182" s="12"/>
      <c r="G182" s="12"/>
      <c r="H182" s="12"/>
      <c r="I182" s="12"/>
      <c r="J182" s="12"/>
      <c r="K182" s="12"/>
      <c r="L182" s="12"/>
      <c r="M182" s="12"/>
    </row>
    <row r="183" spans="6:13">
      <c r="F183" s="12"/>
      <c r="G183" s="12"/>
      <c r="H183" s="12"/>
      <c r="I183" s="12"/>
      <c r="J183" s="12"/>
      <c r="K183" s="12"/>
      <c r="L183" s="12"/>
      <c r="M183" s="12"/>
    </row>
    <row r="184" spans="6:13">
      <c r="F184" s="12"/>
      <c r="G184" s="12"/>
      <c r="H184" s="12"/>
      <c r="I184" s="12"/>
      <c r="J184" s="12"/>
      <c r="K184" s="12"/>
      <c r="L184" s="12"/>
      <c r="M184" s="12"/>
    </row>
    <row r="185" spans="6:13">
      <c r="F185" s="12"/>
      <c r="G185" s="12"/>
      <c r="H185" s="12"/>
      <c r="I185" s="12"/>
      <c r="J185" s="12"/>
      <c r="K185" s="12"/>
      <c r="L185" s="12"/>
      <c r="M185" s="12"/>
    </row>
    <row r="186" spans="6:13">
      <c r="F186" s="12"/>
      <c r="G186" s="12"/>
      <c r="H186" s="12"/>
      <c r="I186" s="12"/>
      <c r="J186" s="12"/>
      <c r="K186" s="12"/>
      <c r="L186" s="12"/>
      <c r="M186" s="12"/>
    </row>
    <row r="187" spans="6:13">
      <c r="F187" s="12"/>
      <c r="G187" s="12"/>
      <c r="H187" s="12"/>
      <c r="I187" s="12"/>
      <c r="J187" s="12"/>
      <c r="K187" s="12"/>
      <c r="L187" s="12"/>
      <c r="M187" s="12"/>
    </row>
    <row r="188" spans="6:13">
      <c r="F188" s="12"/>
      <c r="G188" s="12"/>
      <c r="H188" s="12"/>
      <c r="I188" s="12"/>
      <c r="J188" s="12"/>
      <c r="K188" s="12"/>
      <c r="L188" s="12"/>
      <c r="M188" s="12"/>
    </row>
    <row r="189" spans="6:13">
      <c r="F189" s="12"/>
      <c r="G189" s="12"/>
      <c r="H189" s="12"/>
      <c r="I189" s="12"/>
      <c r="J189" s="12"/>
      <c r="K189" s="12"/>
      <c r="L189" s="12"/>
      <c r="M189" s="12"/>
    </row>
    <row r="190" spans="6:13">
      <c r="F190" s="12"/>
      <c r="G190" s="12"/>
      <c r="H190" s="12"/>
      <c r="I190" s="12"/>
      <c r="J190" s="12"/>
      <c r="K190" s="12"/>
      <c r="L190" s="12"/>
      <c r="M190" s="12"/>
    </row>
    <row r="191" spans="6:13">
      <c r="F191" s="12"/>
      <c r="G191" s="12"/>
      <c r="H191" s="12"/>
      <c r="I191" s="12"/>
      <c r="J191" s="12"/>
      <c r="K191" s="12"/>
      <c r="L191" s="12"/>
      <c r="M191" s="12"/>
    </row>
    <row r="192" spans="6:13">
      <c r="F192" s="12"/>
      <c r="G192" s="12"/>
      <c r="H192" s="12"/>
      <c r="I192" s="12"/>
      <c r="J192" s="12"/>
      <c r="K192" s="12"/>
      <c r="L192" s="12"/>
      <c r="M192" s="12"/>
    </row>
    <row r="193" spans="6:13">
      <c r="F193" s="12"/>
      <c r="G193" s="12"/>
      <c r="H193" s="12"/>
      <c r="I193" s="12"/>
      <c r="J193" s="12"/>
      <c r="K193" s="12"/>
      <c r="L193" s="12"/>
      <c r="M193" s="12"/>
    </row>
    <row r="194" spans="6:13">
      <c r="F194" s="12"/>
      <c r="G194" s="12"/>
      <c r="H194" s="12"/>
      <c r="I194" s="12"/>
      <c r="J194" s="12"/>
      <c r="K194" s="12"/>
      <c r="L194" s="12"/>
      <c r="M194" s="12"/>
    </row>
    <row r="195" spans="6:13">
      <c r="F195" s="12"/>
      <c r="G195" s="12"/>
      <c r="H195" s="12"/>
      <c r="I195" s="12"/>
      <c r="J195" s="12"/>
      <c r="K195" s="12"/>
      <c r="L195" s="12"/>
      <c r="M195" s="12"/>
    </row>
    <row r="196" spans="6:13">
      <c r="F196" s="12"/>
      <c r="G196" s="12"/>
      <c r="H196" s="12"/>
      <c r="I196" s="12"/>
      <c r="J196" s="12"/>
      <c r="K196" s="12"/>
      <c r="L196" s="12"/>
      <c r="M196" s="12"/>
    </row>
    <row r="197" spans="6:13">
      <c r="F197" s="12"/>
      <c r="G197" s="12"/>
      <c r="H197" s="12"/>
      <c r="I197" s="12"/>
      <c r="J197" s="12"/>
      <c r="K197" s="12"/>
      <c r="L197" s="12"/>
      <c r="M197" s="12"/>
    </row>
    <row r="198" spans="6:13">
      <c r="F198" s="12"/>
      <c r="G198" s="12"/>
      <c r="H198" s="12"/>
      <c r="I198" s="12"/>
      <c r="J198" s="12"/>
      <c r="K198" s="12"/>
      <c r="L198" s="12"/>
      <c r="M198" s="12"/>
    </row>
    <row r="199" spans="6:13">
      <c r="F199" s="12"/>
      <c r="G199" s="12"/>
      <c r="H199" s="12"/>
      <c r="I199" s="12"/>
      <c r="J199" s="12"/>
      <c r="K199" s="12"/>
      <c r="L199" s="12"/>
      <c r="M199" s="12"/>
    </row>
    <row r="200" spans="6:13">
      <c r="F200" s="12"/>
      <c r="G200" s="12"/>
      <c r="H200" s="12"/>
      <c r="I200" s="12"/>
      <c r="J200" s="12"/>
      <c r="K200" s="12"/>
      <c r="L200" s="12"/>
      <c r="M200" s="12"/>
    </row>
    <row r="201" spans="6:13">
      <c r="F201" s="12"/>
      <c r="G201" s="12"/>
      <c r="H201" s="12"/>
      <c r="I201" s="12"/>
      <c r="J201" s="12"/>
      <c r="K201" s="12"/>
      <c r="L201" s="12"/>
      <c r="M201" s="12"/>
    </row>
    <row r="202" spans="6:13">
      <c r="F202" s="12"/>
      <c r="G202" s="12"/>
      <c r="H202" s="12"/>
      <c r="I202" s="12"/>
      <c r="J202" s="12"/>
      <c r="K202" s="12"/>
      <c r="L202" s="12"/>
      <c r="M202" s="12"/>
    </row>
    <row r="203" spans="6:13">
      <c r="F203" s="12"/>
      <c r="G203" s="12"/>
      <c r="H203" s="12"/>
      <c r="I203" s="12"/>
      <c r="J203" s="12"/>
      <c r="K203" s="12"/>
      <c r="L203" s="12"/>
      <c r="M203" s="12"/>
    </row>
    <row r="204" spans="6:13">
      <c r="F204" s="12"/>
      <c r="G204" s="12"/>
      <c r="H204" s="12"/>
      <c r="I204" s="12"/>
      <c r="J204" s="12"/>
      <c r="K204" s="12"/>
      <c r="L204" s="12"/>
      <c r="M204" s="12"/>
    </row>
    <row r="205" spans="6:13">
      <c r="F205" s="12"/>
      <c r="G205" s="12"/>
      <c r="H205" s="12"/>
      <c r="I205" s="12"/>
      <c r="J205" s="12"/>
      <c r="K205" s="12"/>
      <c r="L205" s="12"/>
      <c r="M205" s="12"/>
    </row>
    <row r="206" spans="6:13">
      <c r="F206" s="12"/>
      <c r="G206" s="12"/>
      <c r="H206" s="12"/>
      <c r="I206" s="12"/>
      <c r="J206" s="12"/>
      <c r="K206" s="12"/>
      <c r="L206" s="12"/>
      <c r="M206" s="12"/>
    </row>
    <row r="207" spans="6:13">
      <c r="F207" s="12"/>
      <c r="G207" s="12"/>
      <c r="H207" s="12"/>
      <c r="I207" s="12"/>
      <c r="J207" s="12"/>
      <c r="K207" s="12"/>
      <c r="L207" s="12"/>
      <c r="M207" s="12"/>
    </row>
    <row r="208" spans="6:13">
      <c r="F208" s="12"/>
      <c r="G208" s="12"/>
      <c r="H208" s="12"/>
      <c r="I208" s="12"/>
      <c r="J208" s="12"/>
      <c r="K208" s="12"/>
      <c r="L208" s="12"/>
      <c r="M208" s="12"/>
    </row>
    <row r="209" spans="6:13">
      <c r="F209" s="12"/>
      <c r="G209" s="12"/>
      <c r="H209" s="12"/>
      <c r="I209" s="12"/>
      <c r="J209" s="12"/>
      <c r="K209" s="12"/>
      <c r="L209" s="12"/>
      <c r="M209" s="12"/>
    </row>
    <row r="210" spans="6:13">
      <c r="F210" s="12"/>
      <c r="G210" s="12"/>
      <c r="H210" s="12"/>
      <c r="I210" s="12"/>
      <c r="J210" s="12"/>
      <c r="K210" s="12"/>
      <c r="L210" s="12"/>
      <c r="M210" s="12"/>
    </row>
    <row r="211" spans="6:13">
      <c r="F211" s="12"/>
      <c r="G211" s="12"/>
      <c r="H211" s="12"/>
      <c r="I211" s="12"/>
      <c r="J211" s="12"/>
      <c r="K211" s="12"/>
      <c r="L211" s="12"/>
      <c r="M211" s="12"/>
    </row>
    <row r="212" spans="6:13">
      <c r="F212" s="12"/>
      <c r="G212" s="12"/>
      <c r="H212" s="12"/>
      <c r="I212" s="12"/>
      <c r="J212" s="12"/>
      <c r="K212" s="12"/>
      <c r="L212" s="12"/>
      <c r="M212" s="12"/>
    </row>
    <row r="213" spans="6:13">
      <c r="F213" s="12"/>
      <c r="G213" s="12"/>
      <c r="H213" s="12"/>
      <c r="I213" s="12"/>
      <c r="J213" s="12"/>
      <c r="K213" s="12"/>
      <c r="L213" s="12"/>
      <c r="M213" s="12"/>
    </row>
    <row r="214" spans="6:13">
      <c r="F214" s="12"/>
      <c r="G214" s="12"/>
      <c r="H214" s="12"/>
      <c r="I214" s="12"/>
      <c r="J214" s="12"/>
      <c r="K214" s="12"/>
      <c r="L214" s="12"/>
      <c r="M214" s="12"/>
    </row>
    <row r="215" spans="6:13">
      <c r="F215" s="12"/>
      <c r="G215" s="12"/>
      <c r="H215" s="12"/>
      <c r="I215" s="12"/>
      <c r="J215" s="12"/>
      <c r="K215" s="12"/>
      <c r="L215" s="12"/>
      <c r="M215" s="12"/>
    </row>
    <row r="216" spans="6:13">
      <c r="F216" s="12"/>
      <c r="G216" s="12"/>
      <c r="H216" s="12"/>
      <c r="I216" s="12"/>
      <c r="J216" s="12"/>
      <c r="K216" s="12"/>
      <c r="L216" s="12"/>
      <c r="M216" s="12"/>
    </row>
    <row r="217" spans="6:13">
      <c r="F217" s="12"/>
      <c r="G217" s="12"/>
      <c r="H217" s="12"/>
      <c r="I217" s="12"/>
      <c r="J217" s="12"/>
      <c r="K217" s="12"/>
      <c r="L217" s="12"/>
      <c r="M217" s="12"/>
    </row>
    <row r="218" spans="6:13">
      <c r="F218" s="12"/>
      <c r="G218" s="12"/>
      <c r="H218" s="12"/>
      <c r="I218" s="12"/>
      <c r="J218" s="12"/>
      <c r="K218" s="12"/>
      <c r="L218" s="12"/>
      <c r="M218" s="12"/>
    </row>
    <row r="219" spans="6:13">
      <c r="F219" s="12"/>
      <c r="G219" s="12"/>
      <c r="H219" s="12"/>
      <c r="I219" s="12"/>
      <c r="J219" s="12"/>
      <c r="K219" s="12"/>
      <c r="L219" s="12"/>
      <c r="M219" s="12"/>
    </row>
    <row r="220" spans="6:13">
      <c r="F220" s="12"/>
      <c r="G220" s="12"/>
      <c r="H220" s="12"/>
      <c r="I220" s="12"/>
      <c r="J220" s="12"/>
      <c r="K220" s="12"/>
      <c r="L220" s="12"/>
      <c r="M220" s="12"/>
    </row>
    <row r="221" spans="6:13">
      <c r="F221" s="12"/>
      <c r="G221" s="12"/>
      <c r="H221" s="12"/>
      <c r="I221" s="12"/>
      <c r="J221" s="12"/>
      <c r="K221" s="12"/>
      <c r="L221" s="12"/>
      <c r="M221" s="12"/>
    </row>
    <row r="222" spans="6:13">
      <c r="F222" s="12"/>
      <c r="G222" s="12"/>
      <c r="H222" s="12"/>
      <c r="I222" s="12"/>
      <c r="J222" s="12"/>
      <c r="K222" s="12"/>
      <c r="L222" s="12"/>
      <c r="M222" s="12"/>
    </row>
    <row r="223" spans="6:13">
      <c r="F223" s="12"/>
      <c r="G223" s="12"/>
      <c r="H223" s="12"/>
      <c r="I223" s="12"/>
      <c r="J223" s="12"/>
      <c r="K223" s="12"/>
      <c r="L223" s="12"/>
      <c r="M223" s="12"/>
    </row>
    <row r="224" spans="6:13">
      <c r="F224" s="12"/>
      <c r="G224" s="12"/>
      <c r="H224" s="12"/>
      <c r="I224" s="12"/>
      <c r="J224" s="12"/>
      <c r="K224" s="12"/>
      <c r="L224" s="12"/>
      <c r="M224" s="12"/>
    </row>
    <row r="225" spans="6:13">
      <c r="F225" s="12"/>
      <c r="G225" s="12"/>
      <c r="H225" s="12"/>
      <c r="I225" s="12"/>
      <c r="J225" s="12"/>
      <c r="K225" s="12"/>
      <c r="L225" s="12"/>
      <c r="M225" s="12"/>
    </row>
    <row r="226" spans="6:13">
      <c r="F226" s="12"/>
      <c r="G226" s="12"/>
      <c r="H226" s="12"/>
      <c r="I226" s="12"/>
      <c r="J226" s="12"/>
      <c r="K226" s="12"/>
      <c r="L226" s="12"/>
      <c r="M226" s="12"/>
    </row>
    <row r="227" spans="6:13">
      <c r="F227" s="12"/>
      <c r="G227" s="12"/>
      <c r="H227" s="12"/>
      <c r="I227" s="12"/>
      <c r="J227" s="12"/>
      <c r="K227" s="12"/>
      <c r="L227" s="12"/>
      <c r="M227" s="12"/>
    </row>
    <row r="228" spans="6:13">
      <c r="F228" s="12"/>
      <c r="G228" s="12"/>
      <c r="H228" s="12"/>
      <c r="I228" s="12"/>
      <c r="J228" s="12"/>
      <c r="K228" s="12"/>
      <c r="L228" s="12"/>
      <c r="M228" s="12"/>
    </row>
    <row r="229" spans="6:13">
      <c r="F229" s="12"/>
      <c r="G229" s="12"/>
      <c r="H229" s="12"/>
      <c r="I229" s="12"/>
      <c r="J229" s="12"/>
      <c r="K229" s="12"/>
      <c r="L229" s="12"/>
      <c r="M229" s="12"/>
    </row>
    <row r="230" spans="6:13">
      <c r="F230" s="12"/>
      <c r="G230" s="12"/>
      <c r="H230" s="12"/>
      <c r="I230" s="12"/>
      <c r="J230" s="12"/>
      <c r="K230" s="12"/>
      <c r="L230" s="12"/>
      <c r="M230" s="12"/>
    </row>
    <row r="231" spans="6:13">
      <c r="F231" s="12"/>
      <c r="G231" s="12"/>
      <c r="H231" s="12"/>
      <c r="I231" s="12"/>
      <c r="J231" s="12"/>
      <c r="K231" s="12"/>
      <c r="L231" s="12"/>
      <c r="M231" s="12"/>
    </row>
    <row r="232" spans="6:13">
      <c r="F232" s="12"/>
      <c r="G232" s="12"/>
      <c r="H232" s="12"/>
      <c r="I232" s="12"/>
      <c r="J232" s="12"/>
      <c r="K232" s="12"/>
      <c r="L232" s="12"/>
      <c r="M232" s="12"/>
    </row>
    <row r="233" spans="6:13">
      <c r="F233" s="12"/>
      <c r="G233" s="12"/>
      <c r="H233" s="12"/>
      <c r="I233" s="12"/>
      <c r="J233" s="12"/>
      <c r="K233" s="12"/>
      <c r="L233" s="12"/>
      <c r="M233" s="12"/>
    </row>
    <row r="234" spans="6:13">
      <c r="F234" s="12"/>
      <c r="G234" s="12"/>
      <c r="H234" s="12"/>
      <c r="I234" s="12"/>
      <c r="J234" s="12"/>
      <c r="K234" s="12"/>
      <c r="L234" s="12"/>
      <c r="M234" s="12"/>
    </row>
    <row r="235" spans="6:13">
      <c r="F235" s="12"/>
      <c r="G235" s="12"/>
      <c r="H235" s="12"/>
      <c r="I235" s="12"/>
      <c r="J235" s="12"/>
      <c r="K235" s="12"/>
      <c r="L235" s="12"/>
      <c r="M235" s="12"/>
    </row>
    <row r="236" spans="6:13">
      <c r="F236" s="12"/>
      <c r="G236" s="12"/>
      <c r="H236" s="12"/>
      <c r="I236" s="12"/>
      <c r="J236" s="12"/>
      <c r="K236" s="12"/>
      <c r="L236" s="12"/>
      <c r="M236" s="12"/>
    </row>
    <row r="237" spans="6:13">
      <c r="F237" s="12"/>
      <c r="G237" s="12"/>
      <c r="H237" s="12"/>
      <c r="I237" s="12"/>
      <c r="J237" s="12"/>
      <c r="K237" s="12"/>
      <c r="L237" s="12"/>
      <c r="M237" s="12"/>
    </row>
    <row r="238" spans="6:13">
      <c r="F238" s="12"/>
      <c r="G238" s="12"/>
      <c r="H238" s="12"/>
      <c r="I238" s="12"/>
      <c r="J238" s="12"/>
      <c r="K238" s="12"/>
      <c r="L238" s="12"/>
      <c r="M238" s="12"/>
    </row>
    <row r="239" spans="6:13">
      <c r="F239" s="12"/>
      <c r="G239" s="12"/>
      <c r="H239" s="12"/>
      <c r="I239" s="12"/>
      <c r="J239" s="12"/>
      <c r="K239" s="12"/>
      <c r="L239" s="12"/>
      <c r="M239" s="12"/>
    </row>
    <row r="240" spans="6:13">
      <c r="F240" s="12"/>
      <c r="G240" s="12"/>
      <c r="H240" s="12"/>
      <c r="I240" s="12"/>
      <c r="J240" s="12"/>
      <c r="K240" s="12"/>
      <c r="L240" s="12"/>
      <c r="M240" s="12"/>
    </row>
    <row r="241" spans="6:13">
      <c r="F241" s="12"/>
      <c r="G241" s="12"/>
      <c r="H241" s="12"/>
      <c r="I241" s="12"/>
      <c r="J241" s="12"/>
      <c r="K241" s="12"/>
      <c r="L241" s="12"/>
      <c r="M241" s="12"/>
    </row>
    <row r="242" spans="6:13">
      <c r="F242" s="12"/>
      <c r="G242" s="12"/>
      <c r="H242" s="12"/>
      <c r="I242" s="12"/>
      <c r="J242" s="12"/>
      <c r="K242" s="12"/>
      <c r="L242" s="12"/>
      <c r="M242" s="12"/>
    </row>
    <row r="243" spans="6:13">
      <c r="F243" s="12"/>
      <c r="G243" s="12"/>
      <c r="H243" s="12"/>
      <c r="I243" s="12"/>
      <c r="J243" s="12"/>
      <c r="K243" s="12"/>
      <c r="L243" s="12"/>
      <c r="M243" s="12"/>
    </row>
    <row r="244" spans="6:13">
      <c r="F244" s="12"/>
      <c r="G244" s="12"/>
      <c r="H244" s="12"/>
      <c r="I244" s="12"/>
      <c r="J244" s="12"/>
      <c r="K244" s="12"/>
      <c r="L244" s="12"/>
      <c r="M244" s="12"/>
    </row>
    <row r="245" spans="6:13">
      <c r="F245" s="12"/>
      <c r="G245" s="12"/>
      <c r="H245" s="12"/>
      <c r="I245" s="12"/>
      <c r="J245" s="12"/>
      <c r="K245" s="12"/>
      <c r="L245" s="12"/>
      <c r="M245" s="12"/>
    </row>
    <row r="246" spans="6:13">
      <c r="F246" s="12"/>
      <c r="G246" s="12"/>
      <c r="H246" s="12"/>
      <c r="I246" s="12"/>
      <c r="J246" s="12"/>
      <c r="K246" s="12"/>
      <c r="L246" s="12"/>
      <c r="M246" s="12"/>
    </row>
    <row r="247" spans="6:13">
      <c r="F247" s="12"/>
      <c r="G247" s="12"/>
      <c r="H247" s="12"/>
      <c r="I247" s="12"/>
      <c r="J247" s="12"/>
      <c r="K247" s="12"/>
      <c r="L247" s="12"/>
      <c r="M247" s="12"/>
    </row>
    <row r="248" spans="6:13">
      <c r="F248" s="12"/>
      <c r="G248" s="12"/>
      <c r="H248" s="12"/>
      <c r="I248" s="12"/>
      <c r="J248" s="12"/>
      <c r="K248" s="12"/>
      <c r="L248" s="12"/>
      <c r="M248" s="12"/>
    </row>
    <row r="249" spans="6:13">
      <c r="F249" s="12"/>
      <c r="G249" s="12"/>
      <c r="H249" s="12"/>
      <c r="I249" s="12"/>
      <c r="J249" s="12"/>
      <c r="K249" s="12"/>
      <c r="L249" s="12"/>
      <c r="M249" s="12"/>
    </row>
    <row r="250" spans="6:13">
      <c r="F250" s="12"/>
      <c r="G250" s="12"/>
      <c r="H250" s="12"/>
      <c r="I250" s="12"/>
      <c r="J250" s="12"/>
      <c r="K250" s="12"/>
      <c r="L250" s="12"/>
      <c r="M250" s="12"/>
    </row>
    <row r="251" spans="6:13">
      <c r="F251" s="12"/>
      <c r="G251" s="12"/>
      <c r="H251" s="12"/>
      <c r="I251" s="12"/>
      <c r="J251" s="12"/>
      <c r="K251" s="12"/>
      <c r="L251" s="12"/>
      <c r="M251" s="12"/>
    </row>
    <row r="252" spans="6:13">
      <c r="F252" s="12"/>
      <c r="G252" s="12"/>
      <c r="H252" s="12"/>
      <c r="I252" s="12"/>
      <c r="J252" s="12"/>
      <c r="K252" s="12"/>
      <c r="L252" s="12"/>
      <c r="M252" s="12"/>
    </row>
    <row r="253" spans="6:13">
      <c r="F253" s="12"/>
      <c r="G253" s="12"/>
      <c r="H253" s="12"/>
      <c r="I253" s="12"/>
      <c r="J253" s="12"/>
      <c r="K253" s="12"/>
      <c r="L253" s="12"/>
      <c r="M253" s="12"/>
    </row>
    <row r="254" spans="6:13">
      <c r="F254" s="12"/>
      <c r="G254" s="12"/>
      <c r="H254" s="12"/>
      <c r="I254" s="12"/>
      <c r="J254" s="12"/>
      <c r="K254" s="12"/>
      <c r="L254" s="12"/>
      <c r="M254" s="12"/>
    </row>
    <row r="255" spans="6:13">
      <c r="F255" s="12"/>
      <c r="G255" s="12"/>
      <c r="H255" s="12"/>
      <c r="I255" s="12"/>
      <c r="J255" s="12"/>
      <c r="K255" s="12"/>
      <c r="L255" s="12"/>
      <c r="M255" s="12"/>
    </row>
    <row r="256" spans="6:13">
      <c r="F256" s="12"/>
      <c r="G256" s="12"/>
      <c r="H256" s="12"/>
      <c r="I256" s="12"/>
      <c r="J256" s="12"/>
      <c r="K256" s="12"/>
      <c r="L256" s="12"/>
      <c r="M256" s="12"/>
    </row>
    <row r="257" spans="6:13">
      <c r="F257" s="12"/>
      <c r="G257" s="12"/>
      <c r="H257" s="12"/>
      <c r="I257" s="12"/>
      <c r="J257" s="12"/>
      <c r="K257" s="12"/>
      <c r="L257" s="12"/>
      <c r="M257" s="12"/>
    </row>
    <row r="258" spans="6:13">
      <c r="F258" s="12"/>
      <c r="G258" s="12"/>
      <c r="H258" s="12"/>
      <c r="I258" s="12"/>
      <c r="J258" s="12"/>
      <c r="K258" s="12"/>
      <c r="L258" s="12"/>
      <c r="M258" s="12"/>
    </row>
    <row r="259" spans="6:13">
      <c r="F259" s="12"/>
      <c r="G259" s="12"/>
      <c r="H259" s="12"/>
      <c r="I259" s="12"/>
      <c r="J259" s="12"/>
      <c r="K259" s="12"/>
      <c r="L259" s="12"/>
      <c r="M259" s="12"/>
    </row>
    <row r="260" spans="6:13">
      <c r="F260" s="12"/>
      <c r="G260" s="12"/>
      <c r="H260" s="12"/>
      <c r="I260" s="12"/>
      <c r="J260" s="12"/>
      <c r="K260" s="12"/>
      <c r="L260" s="12"/>
      <c r="M260" s="12"/>
    </row>
    <row r="261" spans="6:13">
      <c r="F261" s="12"/>
      <c r="G261" s="12"/>
      <c r="H261" s="12"/>
      <c r="I261" s="12"/>
      <c r="J261" s="12"/>
      <c r="K261" s="12"/>
      <c r="L261" s="12"/>
      <c r="M261" s="12"/>
    </row>
    <row r="262" spans="6:13">
      <c r="F262" s="12"/>
      <c r="G262" s="12"/>
      <c r="H262" s="12"/>
      <c r="I262" s="12"/>
      <c r="J262" s="12"/>
      <c r="K262" s="12"/>
      <c r="L262" s="12"/>
      <c r="M262" s="12"/>
    </row>
    <row r="263" spans="6:13">
      <c r="F263" s="12"/>
      <c r="G263" s="12"/>
      <c r="H263" s="12"/>
      <c r="I263" s="12"/>
      <c r="J263" s="12"/>
      <c r="K263" s="12"/>
      <c r="L263" s="12"/>
      <c r="M263" s="12"/>
    </row>
    <row r="264" spans="6:13">
      <c r="F264" s="12"/>
      <c r="G264" s="12"/>
      <c r="H264" s="12"/>
      <c r="I264" s="12"/>
      <c r="J264" s="12"/>
      <c r="K264" s="12"/>
      <c r="L264" s="12"/>
      <c r="M264" s="12"/>
    </row>
    <row r="265" spans="6:13">
      <c r="F265" s="12"/>
      <c r="G265" s="12"/>
      <c r="H265" s="12"/>
      <c r="I265" s="12"/>
      <c r="J265" s="12"/>
      <c r="K265" s="12"/>
      <c r="L265" s="12"/>
      <c r="M265" s="12"/>
    </row>
    <row r="266" spans="6:13">
      <c r="F266" s="12"/>
      <c r="G266" s="12"/>
      <c r="H266" s="12"/>
      <c r="I266" s="12"/>
      <c r="J266" s="12"/>
      <c r="K266" s="12"/>
      <c r="L266" s="12"/>
      <c r="M266" s="12"/>
    </row>
    <row r="267" spans="6:13">
      <c r="F267" s="12"/>
      <c r="G267" s="12"/>
      <c r="H267" s="12"/>
      <c r="I267" s="12"/>
      <c r="J267" s="12"/>
      <c r="K267" s="12"/>
      <c r="L267" s="12"/>
      <c r="M267" s="12"/>
    </row>
    <row r="268" spans="6:13">
      <c r="F268" s="12"/>
      <c r="G268" s="12"/>
      <c r="H268" s="12"/>
      <c r="I268" s="12"/>
      <c r="J268" s="12"/>
      <c r="K268" s="12"/>
      <c r="L268" s="12"/>
      <c r="M268" s="12"/>
    </row>
    <row r="269" spans="6:13">
      <c r="F269" s="12"/>
      <c r="G269" s="12"/>
      <c r="H269" s="12"/>
      <c r="I269" s="12"/>
      <c r="J269" s="12"/>
      <c r="K269" s="12"/>
      <c r="L269" s="12"/>
      <c r="M269" s="12"/>
    </row>
    <row r="270" spans="6:13">
      <c r="F270" s="12"/>
      <c r="G270" s="12"/>
      <c r="H270" s="12"/>
      <c r="I270" s="12"/>
      <c r="J270" s="12"/>
      <c r="K270" s="12"/>
      <c r="L270" s="12"/>
      <c r="M270" s="12"/>
    </row>
    <row r="271" spans="6:13">
      <c r="F271" s="12"/>
      <c r="G271" s="12"/>
      <c r="H271" s="12"/>
      <c r="I271" s="12"/>
      <c r="J271" s="12"/>
      <c r="K271" s="12"/>
      <c r="L271" s="12"/>
      <c r="M271" s="12"/>
    </row>
    <row r="272" spans="6:13">
      <c r="F272" s="12"/>
      <c r="G272" s="12"/>
      <c r="H272" s="12"/>
      <c r="I272" s="12"/>
      <c r="J272" s="12"/>
      <c r="K272" s="12"/>
      <c r="L272" s="12"/>
      <c r="M272" s="12"/>
    </row>
    <row r="273" spans="6:13">
      <c r="F273" s="12"/>
      <c r="G273" s="12"/>
      <c r="H273" s="12"/>
      <c r="I273" s="12"/>
      <c r="J273" s="12"/>
      <c r="K273" s="12"/>
      <c r="L273" s="12"/>
      <c r="M273" s="12"/>
    </row>
    <row r="274" spans="6:13">
      <c r="F274" s="12"/>
      <c r="G274" s="12"/>
      <c r="H274" s="12"/>
      <c r="I274" s="12"/>
      <c r="J274" s="12"/>
      <c r="K274" s="12"/>
      <c r="L274" s="12"/>
      <c r="M274" s="12"/>
    </row>
    <row r="275" spans="6:13">
      <c r="F275" s="12"/>
      <c r="G275" s="12"/>
      <c r="H275" s="12"/>
      <c r="I275" s="12"/>
      <c r="J275" s="12"/>
      <c r="K275" s="12"/>
      <c r="L275" s="12"/>
      <c r="M275" s="12"/>
    </row>
    <row r="276" spans="6:13">
      <c r="F276" s="12"/>
      <c r="G276" s="12"/>
      <c r="H276" s="12"/>
      <c r="I276" s="12"/>
      <c r="J276" s="12"/>
      <c r="K276" s="12"/>
      <c r="L276" s="12"/>
      <c r="M276" s="12"/>
    </row>
    <row r="277" spans="6:13">
      <c r="F277" s="12"/>
      <c r="G277" s="12"/>
      <c r="H277" s="12"/>
      <c r="I277" s="12"/>
      <c r="J277" s="12"/>
      <c r="K277" s="12"/>
      <c r="L277" s="12"/>
      <c r="M277" s="12"/>
    </row>
    <row r="278" spans="6:13">
      <c r="F278" s="12"/>
      <c r="G278" s="12"/>
      <c r="H278" s="12"/>
      <c r="I278" s="12"/>
      <c r="J278" s="12"/>
      <c r="K278" s="12"/>
      <c r="L278" s="12"/>
      <c r="M278" s="12"/>
    </row>
    <row r="279" spans="6:13">
      <c r="F279" s="12"/>
      <c r="G279" s="12"/>
      <c r="H279" s="12"/>
      <c r="I279" s="12"/>
      <c r="J279" s="12"/>
      <c r="K279" s="12"/>
      <c r="L279" s="12"/>
      <c r="M279" s="12"/>
    </row>
    <row r="280" spans="6:13">
      <c r="F280" s="12"/>
      <c r="G280" s="12"/>
      <c r="H280" s="12"/>
      <c r="I280" s="12"/>
      <c r="J280" s="12"/>
      <c r="K280" s="12"/>
      <c r="L280" s="12"/>
      <c r="M280" s="12"/>
    </row>
    <row r="281" spans="6:13">
      <c r="F281" s="12"/>
      <c r="G281" s="12"/>
      <c r="H281" s="12"/>
      <c r="I281" s="12"/>
      <c r="J281" s="12"/>
      <c r="K281" s="12"/>
      <c r="L281" s="12"/>
      <c r="M281" s="12"/>
    </row>
    <row r="282" spans="6:13">
      <c r="F282" s="12"/>
      <c r="G282" s="12"/>
      <c r="H282" s="12"/>
      <c r="I282" s="12"/>
      <c r="J282" s="12"/>
      <c r="K282" s="12"/>
      <c r="L282" s="12"/>
      <c r="M282" s="12"/>
    </row>
    <row r="283" spans="6:13">
      <c r="F283" s="12"/>
      <c r="G283" s="12"/>
      <c r="H283" s="12"/>
      <c r="I283" s="12"/>
      <c r="J283" s="12"/>
      <c r="K283" s="12"/>
      <c r="L283" s="12"/>
      <c r="M283" s="12"/>
    </row>
    <row r="284" spans="6:13">
      <c r="F284" s="12"/>
      <c r="G284" s="12"/>
      <c r="H284" s="12"/>
      <c r="I284" s="12"/>
      <c r="J284" s="12"/>
      <c r="K284" s="12"/>
      <c r="L284" s="12"/>
      <c r="M284" s="12"/>
    </row>
    <row r="285" spans="6:13">
      <c r="F285" s="12"/>
      <c r="G285" s="12"/>
      <c r="H285" s="12"/>
      <c r="I285" s="12"/>
      <c r="J285" s="12"/>
      <c r="K285" s="12"/>
      <c r="L285" s="12"/>
      <c r="M285" s="12"/>
    </row>
    <row r="286" spans="6:13">
      <c r="F286" s="12"/>
      <c r="G286" s="12"/>
      <c r="H286" s="12"/>
      <c r="I286" s="12"/>
      <c r="J286" s="12"/>
      <c r="K286" s="12"/>
      <c r="L286" s="12"/>
      <c r="M286" s="12"/>
    </row>
    <row r="287" spans="6:13">
      <c r="F287" s="12"/>
      <c r="G287" s="12"/>
      <c r="H287" s="12"/>
      <c r="I287" s="12"/>
      <c r="J287" s="12"/>
      <c r="K287" s="12"/>
      <c r="L287" s="12"/>
      <c r="M287" s="12"/>
    </row>
    <row r="288" spans="6:13">
      <c r="F288" s="12"/>
      <c r="G288" s="12"/>
      <c r="H288" s="12"/>
      <c r="I288" s="12"/>
      <c r="J288" s="12"/>
      <c r="K288" s="12"/>
      <c r="L288" s="12"/>
      <c r="M288" s="12"/>
    </row>
    <row r="289" spans="6:13">
      <c r="F289" s="12"/>
      <c r="G289" s="12"/>
      <c r="H289" s="12"/>
      <c r="I289" s="12"/>
      <c r="J289" s="12"/>
      <c r="K289" s="12"/>
      <c r="L289" s="12"/>
      <c r="M289" s="12"/>
    </row>
    <row r="290" spans="6:13">
      <c r="F290" s="12"/>
      <c r="G290" s="12"/>
      <c r="H290" s="12"/>
      <c r="I290" s="12"/>
      <c r="J290" s="12"/>
      <c r="K290" s="12"/>
      <c r="L290" s="12"/>
      <c r="M290" s="12"/>
    </row>
    <row r="291" spans="6:13">
      <c r="F291" s="12"/>
      <c r="G291" s="12"/>
      <c r="H291" s="12"/>
      <c r="I291" s="12"/>
      <c r="J291" s="12"/>
      <c r="K291" s="12"/>
      <c r="L291" s="12"/>
      <c r="M291" s="12"/>
    </row>
    <row r="292" spans="6:13">
      <c r="F292" s="12"/>
      <c r="G292" s="12"/>
      <c r="H292" s="12"/>
      <c r="I292" s="12"/>
      <c r="J292" s="12"/>
      <c r="K292" s="12"/>
      <c r="L292" s="12"/>
      <c r="M292" s="12"/>
    </row>
    <row r="293" spans="6:13">
      <c r="F293" s="12"/>
      <c r="G293" s="12"/>
      <c r="H293" s="12"/>
      <c r="I293" s="12"/>
      <c r="J293" s="12"/>
      <c r="K293" s="12"/>
      <c r="L293" s="12"/>
      <c r="M293" s="12"/>
    </row>
    <row r="294" spans="6:13">
      <c r="F294" s="12"/>
      <c r="G294" s="12"/>
      <c r="H294" s="12"/>
      <c r="I294" s="12"/>
      <c r="J294" s="12"/>
      <c r="K294" s="12"/>
      <c r="L294" s="12"/>
      <c r="M294" s="12"/>
    </row>
    <row r="295" spans="6:13">
      <c r="F295" s="12"/>
      <c r="G295" s="12"/>
      <c r="H295" s="12"/>
      <c r="I295" s="12"/>
      <c r="J295" s="12"/>
      <c r="K295" s="12"/>
      <c r="L295" s="12"/>
      <c r="M295" s="12"/>
    </row>
    <row r="296" spans="6:13">
      <c r="F296" s="12"/>
      <c r="G296" s="12"/>
      <c r="H296" s="12"/>
      <c r="I296" s="12"/>
      <c r="J296" s="12"/>
      <c r="K296" s="12"/>
      <c r="L296" s="12"/>
      <c r="M296" s="12"/>
    </row>
    <row r="297" spans="6:13">
      <c r="F297" s="12"/>
      <c r="G297" s="12"/>
      <c r="H297" s="12"/>
      <c r="I297" s="12"/>
      <c r="J297" s="12"/>
      <c r="K297" s="12"/>
      <c r="L297" s="12"/>
      <c r="M297" s="12"/>
    </row>
    <row r="298" spans="6:13">
      <c r="F298" s="12"/>
      <c r="G298" s="12"/>
      <c r="H298" s="12"/>
      <c r="I298" s="12"/>
      <c r="J298" s="12"/>
      <c r="K298" s="12"/>
      <c r="L298" s="12"/>
      <c r="M298" s="12"/>
    </row>
    <row r="299" spans="6:13">
      <c r="F299" s="12"/>
      <c r="G299" s="12"/>
      <c r="H299" s="12"/>
      <c r="I299" s="12"/>
      <c r="J299" s="12"/>
      <c r="K299" s="12"/>
      <c r="L299" s="12"/>
      <c r="M299" s="12"/>
    </row>
    <row r="300" spans="6:13">
      <c r="F300" s="12"/>
      <c r="G300" s="12"/>
      <c r="H300" s="12"/>
      <c r="I300" s="12"/>
      <c r="J300" s="12"/>
      <c r="K300" s="12"/>
      <c r="L300" s="12"/>
      <c r="M300" s="12"/>
    </row>
    <row r="301" spans="6:13">
      <c r="F301" s="12"/>
      <c r="G301" s="12"/>
      <c r="H301" s="12"/>
      <c r="I301" s="12"/>
      <c r="J301" s="12"/>
      <c r="K301" s="12"/>
      <c r="L301" s="12"/>
      <c r="M301" s="12"/>
    </row>
    <row r="302" spans="6:13">
      <c r="F302" s="12"/>
      <c r="G302" s="12"/>
      <c r="H302" s="12"/>
      <c r="I302" s="12"/>
      <c r="J302" s="12"/>
      <c r="K302" s="12"/>
      <c r="L302" s="12"/>
      <c r="M302" s="12"/>
    </row>
    <row r="303" spans="6:13">
      <c r="F303" s="12"/>
      <c r="G303" s="12"/>
      <c r="H303" s="12"/>
      <c r="I303" s="12"/>
      <c r="J303" s="12"/>
      <c r="K303" s="12"/>
      <c r="L303" s="12"/>
      <c r="M303" s="12"/>
    </row>
    <row r="304" spans="6:13">
      <c r="F304" s="12"/>
      <c r="G304" s="12"/>
      <c r="H304" s="12"/>
      <c r="I304" s="12"/>
      <c r="J304" s="12"/>
      <c r="K304" s="12"/>
      <c r="L304" s="12"/>
      <c r="M304" s="12"/>
    </row>
    <row r="305" spans="6:13">
      <c r="F305" s="12"/>
      <c r="G305" s="12"/>
      <c r="H305" s="12"/>
      <c r="I305" s="12"/>
      <c r="J305" s="12"/>
      <c r="K305" s="12"/>
      <c r="L305" s="12"/>
      <c r="M305" s="12"/>
    </row>
    <row r="306" spans="6:13">
      <c r="F306" s="12"/>
      <c r="G306" s="12"/>
      <c r="H306" s="12"/>
      <c r="I306" s="12"/>
      <c r="J306" s="12"/>
      <c r="K306" s="12"/>
      <c r="L306" s="12"/>
      <c r="M306" s="12"/>
    </row>
    <row r="307" spans="6:13">
      <c r="F307" s="12"/>
      <c r="G307" s="12"/>
      <c r="H307" s="12"/>
      <c r="I307" s="12"/>
      <c r="J307" s="12"/>
      <c r="K307" s="12"/>
      <c r="L307" s="12"/>
      <c r="M307" s="12"/>
    </row>
    <row r="308" spans="6:13">
      <c r="F308" s="12"/>
      <c r="G308" s="12"/>
      <c r="H308" s="12"/>
      <c r="I308" s="12"/>
      <c r="J308" s="12"/>
      <c r="K308" s="12"/>
      <c r="L308" s="12"/>
      <c r="M308" s="12"/>
    </row>
    <row r="309" spans="6:13">
      <c r="F309" s="12"/>
      <c r="G309" s="12"/>
      <c r="H309" s="12"/>
      <c r="I309" s="12"/>
      <c r="J309" s="12"/>
      <c r="K309" s="12"/>
      <c r="L309" s="12"/>
      <c r="M309" s="12"/>
    </row>
    <row r="310" spans="6:13">
      <c r="F310" s="12"/>
      <c r="G310" s="12"/>
      <c r="H310" s="12"/>
      <c r="I310" s="12"/>
      <c r="J310" s="12"/>
      <c r="K310" s="12"/>
      <c r="L310" s="12"/>
      <c r="M310" s="12"/>
    </row>
    <row r="311" spans="6:13">
      <c r="F311" s="12"/>
      <c r="G311" s="12"/>
      <c r="H311" s="12"/>
      <c r="I311" s="12"/>
      <c r="J311" s="12"/>
      <c r="K311" s="12"/>
      <c r="L311" s="12"/>
      <c r="M311" s="12"/>
    </row>
    <row r="312" spans="6:13">
      <c r="F312" s="12"/>
      <c r="G312" s="12"/>
      <c r="H312" s="12"/>
      <c r="I312" s="12"/>
      <c r="J312" s="12"/>
      <c r="K312" s="12"/>
      <c r="L312" s="12"/>
      <c r="M312" s="12"/>
    </row>
    <row r="313" spans="6:13">
      <c r="F313" s="12"/>
      <c r="G313" s="12"/>
      <c r="H313" s="12"/>
      <c r="I313" s="12"/>
      <c r="J313" s="12"/>
      <c r="K313" s="12"/>
      <c r="L313" s="12"/>
      <c r="M313" s="12"/>
    </row>
    <row r="314" spans="6:13">
      <c r="F314" s="12"/>
      <c r="G314" s="12"/>
      <c r="H314" s="12"/>
      <c r="I314" s="12"/>
      <c r="J314" s="12"/>
      <c r="K314" s="12"/>
      <c r="L314" s="12"/>
      <c r="M314" s="12"/>
    </row>
    <row r="315" spans="6:13">
      <c r="F315" s="12"/>
      <c r="G315" s="12"/>
      <c r="H315" s="12"/>
      <c r="I315" s="12"/>
      <c r="J315" s="12"/>
      <c r="K315" s="12"/>
      <c r="L315" s="12"/>
      <c r="M315" s="12"/>
    </row>
    <row r="316" spans="6:13">
      <c r="F316" s="12"/>
      <c r="G316" s="12"/>
      <c r="H316" s="12"/>
      <c r="I316" s="12"/>
      <c r="J316" s="12"/>
      <c r="K316" s="12"/>
      <c r="L316" s="12"/>
      <c r="M316" s="12"/>
    </row>
    <row r="317" spans="6:13">
      <c r="F317" s="12"/>
      <c r="G317" s="12"/>
      <c r="H317" s="12"/>
      <c r="I317" s="12"/>
      <c r="J317" s="12"/>
      <c r="K317" s="12"/>
      <c r="L317" s="12"/>
      <c r="M317" s="12"/>
    </row>
    <row r="318" spans="6:13">
      <c r="F318" s="12"/>
      <c r="G318" s="12"/>
      <c r="H318" s="12"/>
      <c r="I318" s="12"/>
      <c r="J318" s="12"/>
      <c r="K318" s="12"/>
      <c r="L318" s="12"/>
      <c r="M318" s="12"/>
    </row>
    <row r="319" spans="6:13">
      <c r="F319" s="12"/>
      <c r="G319" s="12"/>
      <c r="H319" s="12"/>
      <c r="I319" s="12"/>
      <c r="J319" s="12"/>
      <c r="K319" s="12"/>
      <c r="L319" s="12"/>
      <c r="M319" s="12"/>
    </row>
    <row r="320" spans="6:13">
      <c r="F320" s="12"/>
      <c r="G320" s="12"/>
      <c r="H320" s="12"/>
      <c r="I320" s="12"/>
      <c r="J320" s="12"/>
      <c r="K320" s="12"/>
      <c r="L320" s="12"/>
      <c r="M320" s="12"/>
    </row>
    <row r="321" spans="6:13">
      <c r="F321" s="12"/>
      <c r="G321" s="12"/>
      <c r="H321" s="12"/>
      <c r="I321" s="12"/>
      <c r="J321" s="12"/>
      <c r="K321" s="12"/>
      <c r="L321" s="12"/>
      <c r="M321" s="12"/>
    </row>
    <row r="322" spans="6:13">
      <c r="F322" s="12"/>
      <c r="G322" s="12"/>
      <c r="H322" s="12"/>
      <c r="I322" s="12"/>
      <c r="J322" s="12"/>
      <c r="K322" s="12"/>
      <c r="L322" s="12"/>
      <c r="M322" s="12"/>
    </row>
    <row r="323" spans="6:13">
      <c r="F323" s="12"/>
      <c r="G323" s="12"/>
      <c r="H323" s="12"/>
      <c r="I323" s="12"/>
      <c r="J323" s="12"/>
      <c r="K323" s="12"/>
      <c r="L323" s="12"/>
      <c r="M323" s="12"/>
    </row>
    <row r="324" spans="6:13">
      <c r="F324" s="12"/>
      <c r="G324" s="12"/>
      <c r="H324" s="12"/>
      <c r="I324" s="12"/>
      <c r="J324" s="12"/>
      <c r="K324" s="12"/>
      <c r="L324" s="12"/>
      <c r="M324" s="12"/>
    </row>
    <row r="325" spans="6:13">
      <c r="F325" s="12"/>
      <c r="G325" s="12"/>
      <c r="H325" s="12"/>
      <c r="I325" s="12"/>
      <c r="J325" s="12"/>
      <c r="K325" s="12"/>
      <c r="L325" s="12"/>
      <c r="M325" s="12"/>
    </row>
    <row r="326" spans="6:13">
      <c r="F326" s="12"/>
      <c r="G326" s="12"/>
      <c r="H326" s="12"/>
      <c r="I326" s="12"/>
      <c r="J326" s="12"/>
      <c r="K326" s="12"/>
      <c r="L326" s="12"/>
      <c r="M326" s="12"/>
    </row>
    <row r="327" spans="6:13">
      <c r="F327" s="12"/>
      <c r="G327" s="12"/>
      <c r="H327" s="12"/>
      <c r="I327" s="12"/>
      <c r="J327" s="12"/>
      <c r="K327" s="12"/>
      <c r="L327" s="12"/>
      <c r="M327" s="12"/>
    </row>
    <row r="328" spans="6:13">
      <c r="F328" s="12"/>
      <c r="G328" s="12"/>
      <c r="H328" s="12"/>
      <c r="I328" s="12"/>
      <c r="J328" s="12"/>
      <c r="K328" s="12"/>
      <c r="L328" s="12"/>
      <c r="M328" s="12"/>
    </row>
    <row r="329" spans="6:13">
      <c r="F329" s="12"/>
      <c r="G329" s="12"/>
      <c r="H329" s="12"/>
      <c r="I329" s="12"/>
      <c r="J329" s="12"/>
      <c r="K329" s="12"/>
      <c r="L329" s="12"/>
      <c r="M329" s="12"/>
    </row>
    <row r="330" spans="6:13">
      <c r="F330" s="12"/>
      <c r="G330" s="12"/>
      <c r="H330" s="12"/>
      <c r="I330" s="12"/>
      <c r="J330" s="12"/>
      <c r="K330" s="12"/>
      <c r="L330" s="12"/>
      <c r="M330" s="12"/>
    </row>
    <row r="331" spans="6:13">
      <c r="F331" s="12"/>
      <c r="G331" s="12"/>
      <c r="H331" s="12"/>
      <c r="I331" s="12"/>
      <c r="J331" s="12"/>
      <c r="K331" s="12"/>
      <c r="L331" s="12"/>
      <c r="M331" s="12"/>
    </row>
    <row r="332" spans="6:13">
      <c r="F332" s="12"/>
      <c r="G332" s="12"/>
      <c r="H332" s="12"/>
      <c r="I332" s="12"/>
      <c r="J332" s="12"/>
      <c r="K332" s="12"/>
      <c r="L332" s="12"/>
      <c r="M332" s="12"/>
    </row>
    <row r="333" spans="6:13">
      <c r="F333" s="12"/>
      <c r="G333" s="12"/>
      <c r="H333" s="12"/>
      <c r="I333" s="12"/>
      <c r="J333" s="12"/>
      <c r="K333" s="12"/>
      <c r="L333" s="12"/>
      <c r="M333" s="12"/>
    </row>
    <row r="334" spans="6:13">
      <c r="F334" s="12"/>
      <c r="G334" s="12"/>
      <c r="H334" s="12"/>
      <c r="I334" s="12"/>
      <c r="J334" s="12"/>
      <c r="K334" s="12"/>
      <c r="L334" s="12"/>
      <c r="M334" s="12"/>
    </row>
    <row r="335" spans="6:13">
      <c r="F335" s="12"/>
      <c r="G335" s="12"/>
      <c r="H335" s="12"/>
      <c r="I335" s="12"/>
      <c r="J335" s="12"/>
      <c r="K335" s="12"/>
      <c r="L335" s="12"/>
      <c r="M335" s="12"/>
    </row>
    <row r="336" spans="6:13">
      <c r="F336" s="12"/>
      <c r="G336" s="12"/>
      <c r="H336" s="12"/>
      <c r="I336" s="12"/>
      <c r="J336" s="12"/>
      <c r="K336" s="12"/>
      <c r="L336" s="12"/>
      <c r="M336" s="12"/>
    </row>
    <row r="337" spans="6:13">
      <c r="F337" s="12"/>
      <c r="G337" s="12"/>
      <c r="H337" s="12"/>
      <c r="I337" s="12"/>
      <c r="J337" s="12"/>
      <c r="K337" s="12"/>
      <c r="L337" s="12"/>
      <c r="M337" s="12"/>
    </row>
    <row r="338" spans="6:13">
      <c r="F338" s="12"/>
      <c r="G338" s="12"/>
      <c r="H338" s="12"/>
      <c r="I338" s="12"/>
      <c r="J338" s="12"/>
      <c r="K338" s="12"/>
      <c r="L338" s="12"/>
      <c r="M338" s="12"/>
    </row>
    <row r="339" spans="6:13">
      <c r="F339" s="12"/>
      <c r="G339" s="12"/>
      <c r="H339" s="12"/>
      <c r="I339" s="12"/>
      <c r="J339" s="12"/>
      <c r="K339" s="12"/>
      <c r="L339" s="12"/>
      <c r="M339" s="12"/>
    </row>
    <row r="340" spans="6:13">
      <c r="F340" s="12"/>
      <c r="G340" s="12"/>
      <c r="H340" s="12"/>
      <c r="I340" s="12"/>
      <c r="J340" s="12"/>
      <c r="K340" s="12"/>
      <c r="L340" s="12"/>
      <c r="M340" s="12"/>
    </row>
    <row r="341" spans="6:13">
      <c r="F341" s="12"/>
      <c r="G341" s="12"/>
      <c r="H341" s="12"/>
      <c r="I341" s="12"/>
      <c r="J341" s="12"/>
      <c r="K341" s="12"/>
      <c r="L341" s="12"/>
      <c r="M341" s="12"/>
    </row>
    <row r="342" spans="6:13">
      <c r="F342" s="12"/>
      <c r="G342" s="12"/>
      <c r="H342" s="12"/>
      <c r="I342" s="12"/>
      <c r="J342" s="12"/>
      <c r="K342" s="12"/>
      <c r="L342" s="12"/>
      <c r="M342" s="12"/>
    </row>
    <row r="343" spans="6:13">
      <c r="F343" s="12"/>
      <c r="G343" s="12"/>
      <c r="H343" s="12"/>
      <c r="I343" s="12"/>
      <c r="J343" s="12"/>
      <c r="K343" s="12"/>
      <c r="L343" s="12"/>
      <c r="M343" s="12"/>
    </row>
    <row r="344" spans="6:13">
      <c r="F344" s="12"/>
      <c r="G344" s="12"/>
      <c r="H344" s="12"/>
      <c r="I344" s="12"/>
      <c r="J344" s="12"/>
      <c r="K344" s="12"/>
      <c r="L344" s="12"/>
      <c r="M344" s="12"/>
    </row>
    <row r="345" spans="6:13">
      <c r="F345" s="12"/>
      <c r="G345" s="12"/>
      <c r="H345" s="12"/>
      <c r="I345" s="12"/>
      <c r="J345" s="12"/>
      <c r="K345" s="12"/>
      <c r="L345" s="12"/>
      <c r="M345" s="12"/>
    </row>
    <row r="346" spans="6:13">
      <c r="F346" s="12"/>
      <c r="G346" s="12"/>
      <c r="H346" s="12"/>
      <c r="I346" s="12"/>
      <c r="J346" s="12"/>
      <c r="K346" s="12"/>
      <c r="L346" s="12"/>
      <c r="M346" s="12"/>
    </row>
    <row r="347" spans="6:13">
      <c r="F347" s="12"/>
      <c r="G347" s="12"/>
      <c r="H347" s="12"/>
      <c r="I347" s="12"/>
      <c r="J347" s="12"/>
      <c r="K347" s="12"/>
      <c r="L347" s="12"/>
      <c r="M347" s="12"/>
    </row>
    <row r="348" spans="6:13">
      <c r="F348" s="12"/>
      <c r="G348" s="12"/>
      <c r="H348" s="12"/>
      <c r="I348" s="12"/>
      <c r="J348" s="12"/>
      <c r="K348" s="12"/>
      <c r="L348" s="12"/>
      <c r="M348" s="12"/>
    </row>
    <row r="349" spans="6:13">
      <c r="F349" s="12"/>
      <c r="G349" s="12"/>
      <c r="H349" s="12"/>
      <c r="I349" s="12"/>
      <c r="J349" s="12"/>
      <c r="K349" s="12"/>
      <c r="L349" s="12"/>
      <c r="M349" s="12"/>
    </row>
    <row r="350" spans="6:13">
      <c r="F350" s="12"/>
      <c r="G350" s="12"/>
      <c r="H350" s="12"/>
      <c r="I350" s="12"/>
      <c r="J350" s="12"/>
      <c r="K350" s="12"/>
      <c r="L350" s="12"/>
      <c r="M350" s="12"/>
    </row>
    <row r="351" spans="6:13">
      <c r="F351" s="12"/>
      <c r="G351" s="12"/>
      <c r="H351" s="12"/>
      <c r="I351" s="12"/>
      <c r="J351" s="12"/>
      <c r="K351" s="12"/>
      <c r="L351" s="12"/>
      <c r="M351" s="12"/>
    </row>
    <row r="352" spans="6:13">
      <c r="F352" s="12"/>
      <c r="G352" s="12"/>
      <c r="H352" s="12"/>
      <c r="I352" s="12"/>
      <c r="J352" s="12"/>
      <c r="K352" s="12"/>
      <c r="L352" s="12"/>
      <c r="M352" s="12"/>
    </row>
    <row r="353" spans="6:13">
      <c r="F353" s="12"/>
      <c r="G353" s="12"/>
      <c r="H353" s="12"/>
      <c r="I353" s="12"/>
      <c r="J353" s="12"/>
      <c r="K353" s="12"/>
      <c r="L353" s="12"/>
      <c r="M353" s="12"/>
    </row>
    <row r="354" spans="6:13">
      <c r="F354" s="12"/>
      <c r="G354" s="12"/>
      <c r="H354" s="12"/>
      <c r="I354" s="12"/>
      <c r="J354" s="12"/>
      <c r="K354" s="12"/>
      <c r="L354" s="12"/>
      <c r="M354" s="12"/>
    </row>
    <row r="355" spans="6:13">
      <c r="F355" s="12"/>
      <c r="G355" s="12"/>
      <c r="H355" s="12"/>
      <c r="I355" s="12"/>
      <c r="J355" s="12"/>
      <c r="K355" s="12"/>
      <c r="L355" s="12"/>
      <c r="M355" s="12"/>
    </row>
    <row r="356" spans="6:13">
      <c r="F356" s="12"/>
      <c r="G356" s="12"/>
      <c r="H356" s="12"/>
      <c r="I356" s="12"/>
      <c r="J356" s="12"/>
      <c r="K356" s="12"/>
      <c r="L356" s="12"/>
      <c r="M356" s="12"/>
    </row>
    <row r="357" spans="6:13">
      <c r="F357" s="12"/>
      <c r="G357" s="12"/>
      <c r="H357" s="12"/>
      <c r="I357" s="12"/>
      <c r="J357" s="12"/>
      <c r="K357" s="12"/>
      <c r="L357" s="12"/>
      <c r="M357" s="12"/>
    </row>
    <row r="358" spans="6:13">
      <c r="F358" s="12"/>
      <c r="G358" s="12"/>
      <c r="H358" s="12"/>
      <c r="I358" s="12"/>
      <c r="J358" s="12"/>
      <c r="K358" s="12"/>
      <c r="L358" s="12"/>
      <c r="M358" s="12"/>
    </row>
    <row r="359" spans="6:13">
      <c r="F359" s="12"/>
      <c r="G359" s="12"/>
      <c r="H359" s="12"/>
      <c r="I359" s="12"/>
      <c r="J359" s="12"/>
      <c r="K359" s="12"/>
      <c r="L359" s="12"/>
      <c r="M359" s="12"/>
    </row>
    <row r="360" spans="6:13">
      <c r="F360" s="12"/>
      <c r="G360" s="12"/>
      <c r="H360" s="12"/>
      <c r="I360" s="12"/>
      <c r="J360" s="12"/>
      <c r="K360" s="12"/>
      <c r="L360" s="12"/>
      <c r="M360" s="12"/>
    </row>
    <row r="361" spans="6:13">
      <c r="F361" s="12"/>
      <c r="G361" s="12"/>
      <c r="H361" s="12"/>
      <c r="I361" s="12"/>
      <c r="J361" s="12"/>
      <c r="K361" s="12"/>
      <c r="L361" s="12"/>
      <c r="M361" s="12"/>
    </row>
    <row r="362" spans="6:13">
      <c r="F362" s="12"/>
      <c r="G362" s="12"/>
      <c r="H362" s="12"/>
      <c r="I362" s="12"/>
      <c r="J362" s="12"/>
      <c r="K362" s="12"/>
      <c r="L362" s="12"/>
      <c r="M362" s="12"/>
    </row>
    <row r="363" spans="6:13">
      <c r="F363" s="12"/>
      <c r="G363" s="12"/>
      <c r="H363" s="12"/>
      <c r="I363" s="12"/>
      <c r="J363" s="12"/>
      <c r="K363" s="12"/>
      <c r="L363" s="12"/>
      <c r="M363" s="12"/>
    </row>
    <row r="364" spans="6:13">
      <c r="F364" s="12"/>
      <c r="G364" s="12"/>
      <c r="H364" s="12"/>
      <c r="I364" s="12"/>
      <c r="J364" s="12"/>
      <c r="K364" s="12"/>
      <c r="L364" s="12"/>
      <c r="M364" s="12"/>
    </row>
    <row r="365" spans="6:13">
      <c r="F365" s="12"/>
      <c r="G365" s="12"/>
      <c r="H365" s="12"/>
      <c r="I365" s="12"/>
      <c r="J365" s="12"/>
      <c r="K365" s="12"/>
      <c r="L365" s="12"/>
      <c r="M365" s="12"/>
    </row>
    <row r="366" spans="6:13">
      <c r="F366" s="12"/>
      <c r="G366" s="12"/>
      <c r="H366" s="12"/>
      <c r="I366" s="12"/>
      <c r="J366" s="12"/>
      <c r="K366" s="12"/>
      <c r="L366" s="12"/>
      <c r="M366" s="12"/>
    </row>
    <row r="367" spans="6:13">
      <c r="F367" s="12"/>
      <c r="G367" s="12"/>
      <c r="H367" s="12"/>
      <c r="I367" s="12"/>
      <c r="J367" s="12"/>
      <c r="K367" s="12"/>
      <c r="L367" s="12"/>
      <c r="M367" s="12"/>
    </row>
    <row r="368" spans="6:13">
      <c r="F368" s="12"/>
      <c r="G368" s="12"/>
      <c r="H368" s="12"/>
      <c r="I368" s="12"/>
      <c r="J368" s="12"/>
      <c r="K368" s="12"/>
      <c r="L368" s="12"/>
      <c r="M368" s="12"/>
    </row>
    <row r="369" spans="6:13">
      <c r="F369" s="12"/>
      <c r="G369" s="12"/>
      <c r="H369" s="12"/>
      <c r="I369" s="12"/>
      <c r="J369" s="12"/>
      <c r="K369" s="12"/>
      <c r="L369" s="12"/>
      <c r="M369" s="12"/>
    </row>
    <row r="370" spans="6:13">
      <c r="F370" s="12"/>
      <c r="G370" s="12"/>
      <c r="H370" s="12"/>
      <c r="I370" s="12"/>
      <c r="J370" s="12"/>
      <c r="K370" s="12"/>
      <c r="L370" s="12"/>
      <c r="M370" s="12"/>
    </row>
    <row r="371" spans="6:13">
      <c r="F371" s="12"/>
      <c r="G371" s="12"/>
      <c r="H371" s="12"/>
      <c r="I371" s="12"/>
      <c r="J371" s="12"/>
      <c r="K371" s="12"/>
      <c r="L371" s="12"/>
      <c r="M371" s="12"/>
    </row>
    <row r="372" spans="6:13">
      <c r="F372" s="12"/>
      <c r="G372" s="12"/>
      <c r="H372" s="12"/>
      <c r="I372" s="12"/>
      <c r="J372" s="12"/>
      <c r="K372" s="12"/>
      <c r="L372" s="12"/>
      <c r="M372" s="12"/>
    </row>
    <row r="373" spans="6:13">
      <c r="F373" s="12"/>
      <c r="G373" s="12"/>
      <c r="H373" s="12"/>
      <c r="I373" s="12"/>
      <c r="J373" s="12"/>
      <c r="K373" s="12"/>
      <c r="L373" s="12"/>
      <c r="M373" s="12"/>
    </row>
    <row r="374" spans="6:13">
      <c r="F374" s="12"/>
      <c r="G374" s="12"/>
      <c r="H374" s="12"/>
      <c r="I374" s="12"/>
      <c r="J374" s="12"/>
      <c r="K374" s="12"/>
      <c r="L374" s="12"/>
      <c r="M374" s="12"/>
    </row>
    <row r="375" spans="6:13">
      <c r="F375" s="12"/>
      <c r="G375" s="12"/>
      <c r="H375" s="12"/>
      <c r="I375" s="12"/>
      <c r="J375" s="12"/>
      <c r="K375" s="12"/>
      <c r="L375" s="12"/>
      <c r="M375" s="12"/>
    </row>
    <row r="376" spans="6:13">
      <c r="F376" s="12"/>
      <c r="G376" s="12"/>
      <c r="H376" s="12"/>
      <c r="I376" s="12"/>
      <c r="J376" s="12"/>
      <c r="K376" s="12"/>
      <c r="L376" s="12"/>
      <c r="M376" s="12"/>
    </row>
    <row r="377" spans="6:13">
      <c r="F377" s="12"/>
      <c r="G377" s="12"/>
      <c r="H377" s="12"/>
      <c r="I377" s="12"/>
      <c r="J377" s="12"/>
      <c r="K377" s="12"/>
      <c r="L377" s="12"/>
      <c r="M377" s="12"/>
    </row>
    <row r="378" spans="6:13">
      <c r="F378" s="12"/>
      <c r="G378" s="12"/>
      <c r="H378" s="12"/>
      <c r="I378" s="12"/>
      <c r="J378" s="12"/>
      <c r="K378" s="12"/>
      <c r="L378" s="12"/>
      <c r="M378" s="12"/>
    </row>
    <row r="379" spans="6:13">
      <c r="F379" s="12"/>
      <c r="G379" s="12"/>
      <c r="H379" s="12"/>
      <c r="I379" s="12"/>
      <c r="J379" s="12"/>
      <c r="K379" s="12"/>
      <c r="L379" s="12"/>
      <c r="M379" s="12"/>
    </row>
    <row r="380" spans="6:13">
      <c r="F380" s="12"/>
      <c r="G380" s="12"/>
      <c r="H380" s="12"/>
      <c r="I380" s="12"/>
      <c r="J380" s="12"/>
      <c r="K380" s="12"/>
      <c r="L380" s="12"/>
      <c r="M380" s="12"/>
    </row>
    <row r="381" spans="6:13">
      <c r="F381" s="12"/>
      <c r="G381" s="12"/>
      <c r="H381" s="12"/>
      <c r="I381" s="12"/>
      <c r="J381" s="12"/>
      <c r="K381" s="12"/>
      <c r="L381" s="12"/>
      <c r="M381" s="12"/>
    </row>
    <row r="382" spans="6:13">
      <c r="F382" s="12"/>
      <c r="G382" s="12"/>
      <c r="H382" s="12"/>
      <c r="I382" s="12"/>
      <c r="J382" s="12"/>
      <c r="K382" s="12"/>
      <c r="L382" s="12"/>
      <c r="M382" s="12"/>
    </row>
    <row r="383" spans="6:13">
      <c r="F383" s="12"/>
      <c r="G383" s="12"/>
      <c r="H383" s="12"/>
      <c r="I383" s="12"/>
      <c r="J383" s="12"/>
      <c r="K383" s="12"/>
      <c r="L383" s="12"/>
      <c r="M383" s="12"/>
    </row>
    <row r="384" spans="6:13">
      <c r="F384" s="12"/>
      <c r="G384" s="12"/>
      <c r="H384" s="12"/>
      <c r="I384" s="12"/>
      <c r="J384" s="12"/>
      <c r="K384" s="12"/>
      <c r="L384" s="12"/>
      <c r="M384" s="12"/>
    </row>
    <row r="385" spans="6:13">
      <c r="F385" s="12"/>
      <c r="G385" s="12"/>
      <c r="H385" s="12"/>
      <c r="I385" s="12"/>
      <c r="J385" s="12"/>
      <c r="K385" s="12"/>
      <c r="L385" s="12"/>
      <c r="M385" s="12"/>
    </row>
    <row r="386" spans="6:13">
      <c r="F386" s="12"/>
      <c r="G386" s="12"/>
      <c r="H386" s="12"/>
      <c r="I386" s="12"/>
      <c r="J386" s="12"/>
      <c r="K386" s="12"/>
      <c r="L386" s="12"/>
      <c r="M386" s="12"/>
    </row>
    <row r="387" spans="6:13">
      <c r="F387" s="12"/>
      <c r="G387" s="12"/>
      <c r="H387" s="12"/>
      <c r="I387" s="12"/>
      <c r="J387" s="12"/>
      <c r="K387" s="12"/>
      <c r="L387" s="12"/>
      <c r="M387" s="12"/>
    </row>
    <row r="388" spans="6:13">
      <c r="F388" s="12"/>
      <c r="G388" s="12"/>
      <c r="H388" s="12"/>
      <c r="I388" s="12"/>
      <c r="J388" s="12"/>
      <c r="K388" s="12"/>
      <c r="L388" s="12"/>
      <c r="M388" s="12"/>
    </row>
    <row r="389" spans="6:13">
      <c r="F389" s="12"/>
      <c r="G389" s="12"/>
      <c r="H389" s="12"/>
      <c r="I389" s="12"/>
      <c r="J389" s="12"/>
      <c r="K389" s="12"/>
      <c r="L389" s="12"/>
      <c r="M389" s="12"/>
    </row>
    <row r="390" spans="6:13">
      <c r="F390" s="12"/>
      <c r="G390" s="12"/>
      <c r="H390" s="12"/>
      <c r="I390" s="12"/>
      <c r="J390" s="12"/>
      <c r="K390" s="12"/>
      <c r="L390" s="12"/>
      <c r="M390" s="12"/>
    </row>
    <row r="391" spans="6:13">
      <c r="F391" s="12"/>
      <c r="G391" s="12"/>
      <c r="H391" s="12"/>
      <c r="I391" s="12"/>
      <c r="J391" s="12"/>
      <c r="K391" s="12"/>
      <c r="L391" s="12"/>
      <c r="M391" s="12"/>
    </row>
    <row r="392" spans="6:13">
      <c r="F392" s="12"/>
      <c r="G392" s="12"/>
      <c r="H392" s="12"/>
      <c r="I392" s="12"/>
      <c r="J392" s="12"/>
      <c r="K392" s="12"/>
      <c r="L392" s="12"/>
      <c r="M392" s="12"/>
    </row>
    <row r="393" spans="6:13">
      <c r="F393" s="12"/>
      <c r="G393" s="12"/>
      <c r="H393" s="12"/>
      <c r="I393" s="12"/>
      <c r="J393" s="12"/>
      <c r="K393" s="12"/>
      <c r="L393" s="12"/>
      <c r="M393" s="12"/>
    </row>
    <row r="394" spans="6:13">
      <c r="F394" s="12"/>
      <c r="G394" s="12"/>
      <c r="H394" s="12"/>
      <c r="I394" s="12"/>
      <c r="J394" s="12"/>
      <c r="K394" s="12"/>
      <c r="L394" s="12"/>
      <c r="M394" s="12"/>
    </row>
    <row r="395" spans="6:13">
      <c r="F395" s="12"/>
      <c r="G395" s="12"/>
      <c r="H395" s="12"/>
      <c r="I395" s="12"/>
      <c r="J395" s="12"/>
      <c r="K395" s="12"/>
      <c r="L395" s="12"/>
      <c r="M395" s="12"/>
    </row>
    <row r="396" spans="6:13">
      <c r="F396" s="12"/>
      <c r="G396" s="12"/>
      <c r="H396" s="12"/>
      <c r="I396" s="12"/>
      <c r="J396" s="12"/>
      <c r="K396" s="12"/>
      <c r="L396" s="12"/>
      <c r="M396" s="12"/>
    </row>
    <row r="397" spans="6:13">
      <c r="F397" s="12"/>
      <c r="G397" s="12"/>
      <c r="H397" s="12"/>
      <c r="I397" s="12"/>
      <c r="J397" s="12"/>
      <c r="K397" s="12"/>
      <c r="L397" s="12"/>
      <c r="M397" s="12"/>
    </row>
    <row r="398" spans="6:13">
      <c r="F398" s="12"/>
      <c r="G398" s="12"/>
      <c r="H398" s="12"/>
      <c r="I398" s="12"/>
      <c r="J398" s="12"/>
      <c r="K398" s="12"/>
      <c r="L398" s="12"/>
      <c r="M398" s="12"/>
    </row>
    <row r="399" spans="6:13">
      <c r="F399" s="12"/>
      <c r="G399" s="12"/>
      <c r="H399" s="12"/>
      <c r="I399" s="12"/>
      <c r="J399" s="12"/>
      <c r="K399" s="12"/>
      <c r="L399" s="12"/>
      <c r="M399" s="12"/>
    </row>
    <row r="400" spans="6:13">
      <c r="F400" s="12"/>
      <c r="G400" s="12"/>
      <c r="H400" s="12"/>
      <c r="I400" s="12"/>
      <c r="J400" s="12"/>
      <c r="K400" s="12"/>
      <c r="L400" s="12"/>
      <c r="M400" s="12"/>
    </row>
    <row r="401" spans="6:13">
      <c r="F401" s="12"/>
      <c r="G401" s="12"/>
      <c r="H401" s="12"/>
      <c r="I401" s="12"/>
      <c r="J401" s="12"/>
      <c r="K401" s="12"/>
      <c r="L401" s="12"/>
      <c r="M401" s="12"/>
    </row>
    <row r="402" spans="6:13">
      <c r="F402" s="12"/>
      <c r="G402" s="12"/>
      <c r="H402" s="12"/>
      <c r="I402" s="12"/>
      <c r="J402" s="12"/>
      <c r="K402" s="12"/>
      <c r="L402" s="12"/>
      <c r="M402" s="12"/>
    </row>
    <row r="403" spans="6:13">
      <c r="F403" s="12"/>
      <c r="G403" s="12"/>
      <c r="H403" s="12"/>
      <c r="I403" s="12"/>
      <c r="J403" s="12"/>
      <c r="K403" s="12"/>
      <c r="L403" s="12"/>
      <c r="M403" s="12"/>
    </row>
    <row r="404" spans="6:13">
      <c r="F404" s="12"/>
      <c r="G404" s="12"/>
      <c r="H404" s="12"/>
      <c r="I404" s="12"/>
      <c r="J404" s="12"/>
      <c r="K404" s="12"/>
      <c r="L404" s="12"/>
      <c r="M404" s="12"/>
    </row>
    <row r="405" spans="6:13">
      <c r="F405" s="12"/>
      <c r="G405" s="12"/>
      <c r="H405" s="12"/>
      <c r="I405" s="12"/>
      <c r="J405" s="12"/>
      <c r="K405" s="12"/>
      <c r="L405" s="12"/>
      <c r="M405" s="12"/>
    </row>
    <row r="406" spans="6:13">
      <c r="F406" s="12"/>
      <c r="G406" s="12"/>
      <c r="H406" s="12"/>
      <c r="I406" s="12"/>
      <c r="J406" s="12"/>
      <c r="K406" s="12"/>
      <c r="L406" s="12"/>
      <c r="M406" s="12"/>
    </row>
    <row r="407" spans="6:13">
      <c r="F407" s="12"/>
      <c r="G407" s="12"/>
      <c r="H407" s="12"/>
      <c r="I407" s="12"/>
      <c r="J407" s="12"/>
      <c r="K407" s="12"/>
      <c r="L407" s="12"/>
      <c r="M407" s="12"/>
    </row>
    <row r="408" spans="6:13">
      <c r="F408" s="12"/>
      <c r="G408" s="12"/>
      <c r="H408" s="12"/>
      <c r="I408" s="12"/>
      <c r="J408" s="12"/>
      <c r="K408" s="12"/>
      <c r="L408" s="12"/>
      <c r="M408" s="12"/>
    </row>
    <row r="409" spans="6:13">
      <c r="F409" s="12"/>
      <c r="G409" s="12"/>
      <c r="H409" s="12"/>
      <c r="I409" s="12"/>
      <c r="J409" s="12"/>
      <c r="K409" s="12"/>
      <c r="L409" s="12"/>
      <c r="M409" s="12"/>
    </row>
    <row r="410" spans="6:13">
      <c r="F410" s="12"/>
      <c r="G410" s="12"/>
      <c r="H410" s="12"/>
      <c r="I410" s="12"/>
      <c r="J410" s="12"/>
      <c r="K410" s="12"/>
      <c r="L410" s="12"/>
      <c r="M410" s="12"/>
    </row>
    <row r="411" spans="6:13">
      <c r="F411" s="12"/>
      <c r="G411" s="12"/>
      <c r="H411" s="12"/>
      <c r="I411" s="12"/>
      <c r="J411" s="12"/>
      <c r="K411" s="12"/>
      <c r="L411" s="12"/>
      <c r="M411" s="12"/>
    </row>
    <row r="412" spans="6:13">
      <c r="F412" s="12"/>
      <c r="G412" s="12"/>
      <c r="H412" s="12"/>
      <c r="I412" s="12"/>
      <c r="J412" s="12"/>
      <c r="K412" s="12"/>
      <c r="L412" s="12"/>
      <c r="M412" s="12"/>
    </row>
    <row r="413" spans="6:13">
      <c r="F413" s="12"/>
      <c r="G413" s="12"/>
      <c r="H413" s="12"/>
      <c r="I413" s="12"/>
      <c r="J413" s="12"/>
      <c r="K413" s="12"/>
      <c r="L413" s="12"/>
      <c r="M413" s="12"/>
    </row>
    <row r="414" spans="6:13">
      <c r="F414" s="12"/>
      <c r="G414" s="12"/>
      <c r="H414" s="12"/>
      <c r="I414" s="12"/>
      <c r="J414" s="12"/>
      <c r="K414" s="12"/>
      <c r="L414" s="12"/>
      <c r="M414" s="12"/>
    </row>
    <row r="415" spans="6:13">
      <c r="F415" s="12"/>
      <c r="G415" s="12"/>
      <c r="H415" s="12"/>
      <c r="I415" s="12"/>
      <c r="J415" s="12"/>
      <c r="K415" s="12"/>
      <c r="L415" s="12"/>
      <c r="M415" s="12"/>
    </row>
    <row r="416" spans="6:13">
      <c r="F416" s="12"/>
      <c r="G416" s="12"/>
      <c r="H416" s="12"/>
      <c r="I416" s="12"/>
      <c r="J416" s="12"/>
      <c r="K416" s="12"/>
      <c r="L416" s="12"/>
      <c r="M416" s="12"/>
    </row>
    <row r="417" spans="6:13">
      <c r="F417" s="12"/>
      <c r="G417" s="12"/>
      <c r="H417" s="12"/>
      <c r="I417" s="12"/>
      <c r="J417" s="12"/>
      <c r="K417" s="12"/>
      <c r="L417" s="12"/>
      <c r="M417" s="12"/>
    </row>
    <row r="418" spans="6:13">
      <c r="F418" s="12"/>
      <c r="G418" s="12"/>
      <c r="H418" s="12"/>
      <c r="I418" s="12"/>
      <c r="J418" s="12"/>
      <c r="K418" s="12"/>
      <c r="L418" s="12"/>
      <c r="M418" s="12"/>
    </row>
    <row r="419" spans="6:13">
      <c r="F419" s="12"/>
      <c r="G419" s="12"/>
      <c r="H419" s="12"/>
      <c r="I419" s="12"/>
      <c r="J419" s="12"/>
      <c r="K419" s="12"/>
      <c r="L419" s="12"/>
      <c r="M419" s="12"/>
    </row>
    <row r="420" spans="6:13">
      <c r="F420" s="12"/>
      <c r="G420" s="12"/>
      <c r="H420" s="12"/>
      <c r="I420" s="12"/>
      <c r="J420" s="12"/>
      <c r="K420" s="12"/>
      <c r="L420" s="12"/>
      <c r="M420" s="12"/>
    </row>
    <row r="421" spans="6:13">
      <c r="F421" s="12"/>
      <c r="G421" s="12"/>
      <c r="H421" s="12"/>
      <c r="I421" s="12"/>
      <c r="J421" s="12"/>
      <c r="K421" s="12"/>
      <c r="L421" s="12"/>
      <c r="M421" s="12"/>
    </row>
    <row r="422" spans="6:13">
      <c r="F422" s="12"/>
      <c r="G422" s="12"/>
      <c r="H422" s="12"/>
      <c r="I422" s="12"/>
      <c r="J422" s="12"/>
      <c r="K422" s="12"/>
      <c r="L422" s="12"/>
      <c r="M422" s="12"/>
    </row>
    <row r="423" spans="6:13">
      <c r="F423" s="12"/>
      <c r="G423" s="12"/>
      <c r="H423" s="12"/>
      <c r="I423" s="12"/>
      <c r="J423" s="12"/>
      <c r="K423" s="12"/>
      <c r="L423" s="12"/>
      <c r="M423" s="12"/>
    </row>
    <row r="424" spans="6:13">
      <c r="F424" s="12"/>
      <c r="G424" s="12"/>
      <c r="H424" s="12"/>
      <c r="I424" s="12"/>
      <c r="J424" s="12"/>
      <c r="K424" s="12"/>
      <c r="L424" s="12"/>
      <c r="M424" s="12"/>
    </row>
    <row r="425" spans="6:13">
      <c r="F425" s="12"/>
      <c r="G425" s="12"/>
      <c r="H425" s="12"/>
      <c r="I425" s="12"/>
      <c r="J425" s="12"/>
      <c r="K425" s="12"/>
      <c r="L425" s="12"/>
      <c r="M425" s="12"/>
    </row>
    <row r="426" spans="6:13">
      <c r="F426" s="12"/>
      <c r="G426" s="12"/>
      <c r="H426" s="12"/>
      <c r="I426" s="12"/>
      <c r="J426" s="12"/>
      <c r="K426" s="12"/>
      <c r="L426" s="12"/>
      <c r="M426" s="12"/>
    </row>
    <row r="427" spans="6:13">
      <c r="F427" s="12"/>
      <c r="G427" s="12"/>
      <c r="H427" s="12"/>
      <c r="I427" s="12"/>
      <c r="J427" s="12"/>
      <c r="K427" s="12"/>
      <c r="L427" s="12"/>
      <c r="M427" s="12"/>
    </row>
    <row r="428" spans="6:13">
      <c r="F428" s="12"/>
      <c r="G428" s="12"/>
      <c r="H428" s="12"/>
      <c r="I428" s="12"/>
      <c r="J428" s="12"/>
      <c r="K428" s="12"/>
      <c r="L428" s="12"/>
      <c r="M428" s="12"/>
    </row>
    <row r="429" spans="6:13">
      <c r="F429" s="12"/>
      <c r="G429" s="12"/>
      <c r="H429" s="12"/>
      <c r="I429" s="12"/>
      <c r="J429" s="12"/>
      <c r="K429" s="12"/>
      <c r="L429" s="12"/>
      <c r="M429" s="12"/>
    </row>
    <row r="430" spans="6:13">
      <c r="F430" s="12"/>
      <c r="G430" s="12"/>
      <c r="H430" s="12"/>
      <c r="I430" s="12"/>
      <c r="J430" s="12"/>
      <c r="K430" s="12"/>
      <c r="L430" s="12"/>
      <c r="M430" s="12"/>
    </row>
    <row r="431" spans="6:13">
      <c r="F431" s="12"/>
      <c r="G431" s="12"/>
      <c r="H431" s="12"/>
      <c r="I431" s="12"/>
      <c r="J431" s="12"/>
      <c r="K431" s="12"/>
      <c r="L431" s="12"/>
      <c r="M431" s="12"/>
    </row>
    <row r="432" spans="6:13">
      <c r="F432" s="12"/>
      <c r="G432" s="12"/>
      <c r="H432" s="12"/>
      <c r="I432" s="12"/>
      <c r="J432" s="12"/>
      <c r="K432" s="12"/>
      <c r="L432" s="12"/>
      <c r="M432" s="12"/>
    </row>
    <row r="433" spans="6:13">
      <c r="F433" s="12"/>
      <c r="G433" s="12"/>
      <c r="H433" s="12"/>
      <c r="I433" s="12"/>
      <c r="J433" s="12"/>
      <c r="K433" s="12"/>
      <c r="L433" s="12"/>
      <c r="M433" s="12"/>
    </row>
    <row r="434" spans="6:13">
      <c r="F434" s="12"/>
      <c r="G434" s="12"/>
      <c r="H434" s="12"/>
      <c r="I434" s="12"/>
      <c r="J434" s="12"/>
      <c r="K434" s="12"/>
      <c r="L434" s="12"/>
      <c r="M434" s="12"/>
    </row>
    <row r="435" spans="6:13">
      <c r="F435" s="12"/>
      <c r="G435" s="12"/>
      <c r="H435" s="12"/>
      <c r="I435" s="12"/>
      <c r="J435" s="12"/>
      <c r="K435" s="12"/>
      <c r="L435" s="12"/>
      <c r="M435" s="12"/>
    </row>
    <row r="436" spans="6:13">
      <c r="F436" s="12"/>
      <c r="G436" s="12"/>
      <c r="H436" s="12"/>
      <c r="I436" s="12"/>
      <c r="J436" s="12"/>
      <c r="K436" s="12"/>
      <c r="L436" s="12"/>
      <c r="M436" s="12"/>
    </row>
    <row r="437" spans="6:13">
      <c r="F437" s="12"/>
      <c r="G437" s="12"/>
      <c r="H437" s="12"/>
      <c r="I437" s="12"/>
      <c r="J437" s="12"/>
      <c r="K437" s="12"/>
      <c r="L437" s="12"/>
      <c r="M437" s="12"/>
    </row>
    <row r="438" spans="6:13">
      <c r="F438" s="12"/>
      <c r="G438" s="12"/>
      <c r="H438" s="12"/>
      <c r="I438" s="12"/>
      <c r="J438" s="12"/>
      <c r="K438" s="12"/>
      <c r="L438" s="12"/>
      <c r="M438" s="12"/>
    </row>
    <row r="439" spans="6:13">
      <c r="F439" s="12"/>
      <c r="G439" s="12"/>
      <c r="H439" s="12"/>
      <c r="I439" s="12"/>
      <c r="J439" s="12"/>
      <c r="K439" s="12"/>
      <c r="L439" s="12"/>
      <c r="M439" s="12"/>
    </row>
    <row r="440" spans="6:13">
      <c r="F440" s="12"/>
      <c r="G440" s="12"/>
      <c r="H440" s="12"/>
      <c r="I440" s="12"/>
      <c r="J440" s="12"/>
      <c r="K440" s="12"/>
      <c r="L440" s="12"/>
      <c r="M440" s="12"/>
    </row>
    <row r="441" spans="6:13">
      <c r="F441" s="12"/>
      <c r="G441" s="12"/>
      <c r="H441" s="12"/>
      <c r="I441" s="12"/>
      <c r="J441" s="12"/>
      <c r="K441" s="12"/>
      <c r="L441" s="12"/>
      <c r="M441" s="12"/>
    </row>
    <row r="442" spans="6:13">
      <c r="F442" s="12"/>
      <c r="G442" s="12"/>
      <c r="H442" s="12"/>
      <c r="I442" s="12"/>
      <c r="J442" s="12"/>
      <c r="K442" s="12"/>
      <c r="L442" s="12"/>
      <c r="M442" s="12"/>
    </row>
    <row r="443" spans="6:13">
      <c r="F443" s="12"/>
      <c r="G443" s="12"/>
      <c r="H443" s="12"/>
      <c r="I443" s="12"/>
      <c r="J443" s="12"/>
      <c r="K443" s="12"/>
      <c r="L443" s="12"/>
      <c r="M443" s="12"/>
    </row>
    <row r="444" spans="6:13">
      <c r="F444" s="12"/>
      <c r="G444" s="12"/>
      <c r="H444" s="12"/>
      <c r="I444" s="12"/>
      <c r="J444" s="12"/>
      <c r="K444" s="12"/>
      <c r="L444" s="12"/>
      <c r="M444" s="12"/>
    </row>
    <row r="445" spans="6:13">
      <c r="F445" s="12"/>
      <c r="G445" s="12"/>
      <c r="H445" s="12"/>
      <c r="I445" s="12"/>
      <c r="J445" s="12"/>
      <c r="K445" s="12"/>
      <c r="L445" s="12"/>
      <c r="M445" s="12"/>
    </row>
    <row r="446" spans="6:13">
      <c r="F446" s="12"/>
      <c r="G446" s="12"/>
      <c r="H446" s="12"/>
      <c r="I446" s="12"/>
      <c r="J446" s="12"/>
      <c r="K446" s="12"/>
      <c r="L446" s="12"/>
      <c r="M446" s="12"/>
    </row>
    <row r="447" spans="6:13">
      <c r="F447" s="12"/>
      <c r="G447" s="12"/>
      <c r="H447" s="12"/>
      <c r="I447" s="12"/>
      <c r="J447" s="12"/>
      <c r="K447" s="12"/>
      <c r="L447" s="12"/>
      <c r="M447" s="12"/>
    </row>
    <row r="448" spans="6:13">
      <c r="F448" s="12"/>
      <c r="G448" s="12"/>
      <c r="H448" s="12"/>
      <c r="I448" s="12"/>
      <c r="J448" s="12"/>
      <c r="K448" s="12"/>
      <c r="L448" s="12"/>
      <c r="M448" s="12"/>
    </row>
    <row r="449" spans="6:13">
      <c r="F449" s="12"/>
      <c r="G449" s="12"/>
      <c r="H449" s="12"/>
      <c r="I449" s="12"/>
      <c r="J449" s="12"/>
      <c r="K449" s="12"/>
      <c r="L449" s="12"/>
      <c r="M449" s="12"/>
    </row>
    <row r="450" spans="6:13">
      <c r="F450" s="12"/>
      <c r="G450" s="12"/>
      <c r="H450" s="12"/>
      <c r="I450" s="12"/>
      <c r="J450" s="12"/>
      <c r="K450" s="12"/>
      <c r="L450" s="12"/>
      <c r="M450" s="12"/>
    </row>
    <row r="451" spans="6:13">
      <c r="F451" s="12"/>
      <c r="G451" s="12"/>
      <c r="H451" s="12"/>
      <c r="I451" s="12"/>
      <c r="J451" s="12"/>
      <c r="K451" s="12"/>
      <c r="L451" s="12"/>
      <c r="M451" s="12"/>
    </row>
    <row r="452" spans="6:13">
      <c r="F452" s="12"/>
      <c r="G452" s="12"/>
      <c r="H452" s="12"/>
      <c r="I452" s="12"/>
      <c r="J452" s="12"/>
      <c r="K452" s="12"/>
      <c r="L452" s="12"/>
      <c r="M452" s="12"/>
    </row>
    <row r="453" spans="6:13">
      <c r="F453" s="12"/>
      <c r="G453" s="12"/>
      <c r="H453" s="12"/>
      <c r="I453" s="12"/>
      <c r="J453" s="12"/>
      <c r="K453" s="12"/>
      <c r="L453" s="12"/>
      <c r="M453" s="12"/>
    </row>
    <row r="454" spans="6:13">
      <c r="F454" s="12"/>
      <c r="G454" s="12"/>
      <c r="H454" s="12"/>
      <c r="I454" s="12"/>
      <c r="J454" s="12"/>
      <c r="K454" s="12"/>
      <c r="L454" s="12"/>
      <c r="M454" s="12"/>
    </row>
    <row r="455" spans="6:13">
      <c r="F455" s="12"/>
      <c r="G455" s="12"/>
      <c r="H455" s="12"/>
      <c r="I455" s="12"/>
      <c r="J455" s="12"/>
      <c r="K455" s="12"/>
      <c r="L455" s="12"/>
      <c r="M455" s="12"/>
    </row>
    <row r="456" spans="6:13">
      <c r="F456" s="12"/>
      <c r="G456" s="12"/>
      <c r="H456" s="12"/>
      <c r="I456" s="12"/>
      <c r="J456" s="12"/>
      <c r="K456" s="12"/>
      <c r="L456" s="12"/>
      <c r="M456" s="12"/>
    </row>
    <row r="457" spans="6:13">
      <c r="F457" s="12"/>
      <c r="G457" s="12"/>
      <c r="H457" s="12"/>
      <c r="I457" s="12"/>
      <c r="J457" s="12"/>
      <c r="K457" s="12"/>
      <c r="L457" s="12"/>
      <c r="M457" s="12"/>
    </row>
    <row r="458" spans="6:13">
      <c r="F458" s="12"/>
      <c r="G458" s="12"/>
      <c r="H458" s="12"/>
      <c r="I458" s="12"/>
      <c r="J458" s="12"/>
      <c r="K458" s="12"/>
      <c r="L458" s="12"/>
      <c r="M458" s="12"/>
    </row>
    <row r="459" spans="6:13">
      <c r="F459" s="12"/>
      <c r="G459" s="12"/>
      <c r="H459" s="12"/>
      <c r="I459" s="12"/>
      <c r="J459" s="12"/>
      <c r="K459" s="12"/>
      <c r="L459" s="12"/>
      <c r="M459" s="12"/>
    </row>
    <row r="460" spans="6:13">
      <c r="F460" s="12"/>
      <c r="G460" s="12"/>
      <c r="H460" s="12"/>
      <c r="I460" s="12"/>
      <c r="J460" s="12"/>
      <c r="K460" s="12"/>
      <c r="L460" s="12"/>
      <c r="M460" s="12"/>
    </row>
    <row r="461" spans="6:13">
      <c r="F461" s="12"/>
      <c r="G461" s="12"/>
      <c r="H461" s="12"/>
      <c r="I461" s="12"/>
      <c r="J461" s="12"/>
      <c r="K461" s="12"/>
      <c r="L461" s="12"/>
      <c r="M461" s="12"/>
    </row>
    <row r="462" spans="6:13">
      <c r="F462" s="12"/>
      <c r="G462" s="12"/>
      <c r="H462" s="12"/>
      <c r="I462" s="12"/>
      <c r="J462" s="12"/>
      <c r="K462" s="12"/>
      <c r="L462" s="12"/>
      <c r="M462" s="12"/>
    </row>
    <row r="463" spans="6:13">
      <c r="F463" s="12"/>
      <c r="G463" s="12"/>
      <c r="H463" s="12"/>
      <c r="I463" s="12"/>
      <c r="J463" s="12"/>
      <c r="K463" s="12"/>
      <c r="L463" s="12"/>
      <c r="M463" s="12"/>
    </row>
    <row r="464" spans="6:13">
      <c r="F464" s="12"/>
      <c r="G464" s="12"/>
      <c r="H464" s="12"/>
      <c r="I464" s="12"/>
      <c r="J464" s="12"/>
      <c r="K464" s="12"/>
      <c r="L464" s="12"/>
      <c r="M464" s="12"/>
    </row>
    <row r="465" spans="6:13">
      <c r="F465" s="12"/>
      <c r="G465" s="12"/>
      <c r="H465" s="12"/>
      <c r="I465" s="12"/>
      <c r="J465" s="12"/>
      <c r="K465" s="12"/>
      <c r="L465" s="12"/>
      <c r="M465" s="12"/>
    </row>
    <row r="466" spans="6:13">
      <c r="F466" s="12"/>
      <c r="G466" s="12"/>
      <c r="H466" s="12"/>
      <c r="I466" s="12"/>
      <c r="J466" s="12"/>
      <c r="K466" s="12"/>
      <c r="L466" s="12"/>
      <c r="M466" s="12"/>
    </row>
    <row r="467" spans="6:13">
      <c r="F467" s="12"/>
      <c r="G467" s="12"/>
      <c r="H467" s="12"/>
      <c r="I467" s="12"/>
      <c r="J467" s="12"/>
      <c r="K467" s="12"/>
      <c r="L467" s="12"/>
      <c r="M467" s="12"/>
    </row>
    <row r="468" spans="6:13">
      <c r="F468" s="12"/>
      <c r="G468" s="12"/>
      <c r="H468" s="12"/>
      <c r="I468" s="12"/>
      <c r="J468" s="12"/>
      <c r="K468" s="12"/>
      <c r="L468" s="12"/>
      <c r="M468" s="12"/>
    </row>
    <row r="469" spans="6:13">
      <c r="F469" s="12"/>
      <c r="G469" s="12"/>
      <c r="H469" s="12"/>
      <c r="I469" s="12"/>
      <c r="J469" s="12"/>
      <c r="K469" s="12"/>
      <c r="L469" s="12"/>
      <c r="M469" s="12"/>
    </row>
    <row r="470" spans="6:13">
      <c r="F470" s="12"/>
      <c r="G470" s="12"/>
      <c r="H470" s="12"/>
      <c r="I470" s="12"/>
      <c r="J470" s="12"/>
      <c r="K470" s="12"/>
      <c r="L470" s="12"/>
      <c r="M470" s="12"/>
    </row>
    <row r="471" spans="6:13">
      <c r="F471" s="12"/>
      <c r="G471" s="12"/>
      <c r="H471" s="12"/>
      <c r="I471" s="12"/>
      <c r="J471" s="12"/>
      <c r="K471" s="12"/>
      <c r="L471" s="12"/>
      <c r="M471" s="12"/>
    </row>
    <row r="472" spans="6:13">
      <c r="F472" s="12"/>
      <c r="G472" s="12"/>
      <c r="H472" s="12"/>
      <c r="I472" s="12"/>
      <c r="J472" s="12"/>
      <c r="K472" s="12"/>
      <c r="L472" s="12"/>
      <c r="M472" s="12"/>
    </row>
    <row r="473" spans="6:13">
      <c r="F473" s="12"/>
      <c r="G473" s="12"/>
      <c r="H473" s="12"/>
      <c r="I473" s="12"/>
      <c r="J473" s="12"/>
      <c r="K473" s="12"/>
      <c r="L473" s="12"/>
      <c r="M473" s="12"/>
    </row>
    <row r="474" spans="6:13">
      <c r="F474" s="12"/>
      <c r="G474" s="12"/>
      <c r="H474" s="12"/>
      <c r="I474" s="12"/>
      <c r="J474" s="12"/>
      <c r="K474" s="12"/>
      <c r="L474" s="12"/>
      <c r="M474" s="12"/>
    </row>
    <row r="475" spans="6:13">
      <c r="F475" s="12"/>
      <c r="G475" s="12"/>
      <c r="H475" s="12"/>
      <c r="I475" s="12"/>
      <c r="J475" s="12"/>
      <c r="K475" s="12"/>
      <c r="L475" s="12"/>
      <c r="M475" s="12"/>
    </row>
    <row r="476" spans="6:13">
      <c r="F476" s="12"/>
      <c r="G476" s="12"/>
      <c r="H476" s="12"/>
      <c r="I476" s="12"/>
      <c r="J476" s="12"/>
      <c r="K476" s="12"/>
      <c r="L476" s="12"/>
      <c r="M476" s="12"/>
    </row>
    <row r="477" spans="6:13">
      <c r="F477" s="12"/>
      <c r="G477" s="12"/>
      <c r="H477" s="12"/>
      <c r="I477" s="12"/>
      <c r="J477" s="12"/>
      <c r="K477" s="12"/>
      <c r="L477" s="12"/>
      <c r="M477" s="12"/>
    </row>
    <row r="478" spans="6:13">
      <c r="F478" s="12"/>
      <c r="G478" s="12"/>
      <c r="H478" s="12"/>
      <c r="I478" s="12"/>
      <c r="J478" s="12"/>
      <c r="K478" s="12"/>
      <c r="L478" s="12"/>
      <c r="M478" s="12"/>
    </row>
    <row r="479" spans="6:13">
      <c r="F479" s="12"/>
      <c r="G479" s="12"/>
      <c r="H479" s="12"/>
      <c r="I479" s="12"/>
      <c r="J479" s="12"/>
      <c r="K479" s="12"/>
      <c r="L479" s="12"/>
      <c r="M479" s="12"/>
    </row>
    <row r="480" spans="6:13">
      <c r="F480" s="12"/>
      <c r="G480" s="12"/>
      <c r="H480" s="12"/>
      <c r="I480" s="12"/>
      <c r="J480" s="12"/>
      <c r="K480" s="12"/>
      <c r="L480" s="12"/>
      <c r="M480" s="12"/>
    </row>
    <row r="481" spans="6:13">
      <c r="F481" s="12"/>
      <c r="G481" s="12"/>
      <c r="H481" s="12"/>
      <c r="I481" s="12"/>
      <c r="J481" s="12"/>
      <c r="K481" s="12"/>
      <c r="L481" s="12"/>
      <c r="M481" s="12"/>
    </row>
    <row r="482" spans="6:13">
      <c r="F482" s="12"/>
      <c r="G482" s="12"/>
      <c r="H482" s="12"/>
      <c r="I482" s="12"/>
      <c r="J482" s="12"/>
      <c r="K482" s="12"/>
      <c r="L482" s="12"/>
      <c r="M482" s="12"/>
    </row>
    <row r="483" spans="6:13">
      <c r="F483" s="12"/>
      <c r="G483" s="12"/>
      <c r="H483" s="12"/>
      <c r="I483" s="12"/>
      <c r="J483" s="12"/>
      <c r="K483" s="12"/>
      <c r="L483" s="12"/>
      <c r="M483" s="12"/>
    </row>
    <row r="484" spans="6:13">
      <c r="F484" s="12"/>
      <c r="G484" s="12"/>
      <c r="H484" s="12"/>
      <c r="I484" s="12"/>
      <c r="J484" s="12"/>
      <c r="K484" s="12"/>
      <c r="L484" s="12"/>
      <c r="M484" s="12"/>
    </row>
    <row r="485" spans="6:13">
      <c r="F485" s="12"/>
      <c r="G485" s="12"/>
      <c r="H485" s="12"/>
      <c r="I485" s="12"/>
      <c r="J485" s="12"/>
      <c r="K485" s="12"/>
      <c r="L485" s="12"/>
      <c r="M485" s="12"/>
    </row>
    <row r="486" spans="6:13">
      <c r="F486" s="12"/>
      <c r="G486" s="12"/>
      <c r="H486" s="12"/>
      <c r="I486" s="12"/>
      <c r="J486" s="12"/>
      <c r="K486" s="12"/>
      <c r="L486" s="12"/>
      <c r="M486" s="12"/>
    </row>
    <row r="487" spans="6:13">
      <c r="F487" s="12"/>
      <c r="G487" s="12"/>
      <c r="H487" s="12"/>
      <c r="I487" s="12"/>
      <c r="J487" s="12"/>
      <c r="K487" s="12"/>
      <c r="L487" s="12"/>
      <c r="M487" s="12"/>
    </row>
    <row r="488" spans="6:13">
      <c r="F488" s="12"/>
      <c r="G488" s="12"/>
      <c r="H488" s="12"/>
      <c r="I488" s="12"/>
      <c r="J488" s="12"/>
      <c r="K488" s="12"/>
      <c r="L488" s="12"/>
      <c r="M488" s="12"/>
    </row>
    <row r="489" spans="6:13">
      <c r="F489" s="12"/>
      <c r="G489" s="12"/>
      <c r="H489" s="12"/>
      <c r="I489" s="12"/>
      <c r="J489" s="12"/>
      <c r="K489" s="12"/>
      <c r="L489" s="12"/>
      <c r="M489" s="12"/>
    </row>
    <row r="490" spans="6:13">
      <c r="F490" s="12"/>
      <c r="G490" s="12"/>
      <c r="H490" s="12"/>
      <c r="I490" s="12"/>
      <c r="J490" s="12"/>
      <c r="K490" s="12"/>
      <c r="L490" s="12"/>
      <c r="M490" s="12"/>
    </row>
    <row r="491" spans="6:13">
      <c r="F491" s="12"/>
      <c r="G491" s="12"/>
      <c r="H491" s="12"/>
      <c r="I491" s="12"/>
      <c r="J491" s="12"/>
      <c r="K491" s="12"/>
      <c r="L491" s="12"/>
      <c r="M491" s="12"/>
    </row>
    <row r="492" spans="6:13">
      <c r="F492" s="12"/>
      <c r="G492" s="12"/>
      <c r="H492" s="12"/>
      <c r="I492" s="12"/>
      <c r="J492" s="12"/>
      <c r="K492" s="12"/>
      <c r="L492" s="12"/>
      <c r="M492" s="12"/>
    </row>
    <row r="493" spans="6:13">
      <c r="F493" s="12"/>
      <c r="G493" s="12"/>
      <c r="H493" s="12"/>
      <c r="I493" s="12"/>
      <c r="J493" s="12"/>
      <c r="K493" s="12"/>
      <c r="L493" s="12"/>
      <c r="M493" s="12"/>
    </row>
    <row r="494" spans="6:13">
      <c r="F494" s="12"/>
      <c r="G494" s="12"/>
      <c r="H494" s="12"/>
      <c r="I494" s="12"/>
      <c r="J494" s="12"/>
      <c r="K494" s="12"/>
      <c r="L494" s="12"/>
      <c r="M494" s="12"/>
    </row>
    <row r="495" spans="6:13">
      <c r="F495" s="12"/>
      <c r="G495" s="12"/>
      <c r="H495" s="12"/>
      <c r="I495" s="12"/>
      <c r="J495" s="12"/>
      <c r="K495" s="12"/>
      <c r="L495" s="12"/>
      <c r="M495" s="12"/>
    </row>
    <row r="496" spans="6:13">
      <c r="F496" s="12"/>
      <c r="G496" s="12"/>
      <c r="H496" s="12"/>
      <c r="I496" s="12"/>
      <c r="J496" s="12"/>
      <c r="K496" s="12"/>
      <c r="L496" s="12"/>
      <c r="M496" s="12"/>
    </row>
    <row r="497" spans="6:13">
      <c r="F497" s="12"/>
      <c r="G497" s="12"/>
      <c r="H497" s="12"/>
      <c r="I497" s="12"/>
      <c r="J497" s="12"/>
      <c r="K497" s="12"/>
      <c r="L497" s="12"/>
      <c r="M497" s="12"/>
    </row>
    <row r="498" spans="6:13">
      <c r="F498" s="12"/>
      <c r="G498" s="12"/>
      <c r="H498" s="12"/>
      <c r="I498" s="12"/>
      <c r="J498" s="12"/>
      <c r="K498" s="12"/>
      <c r="L498" s="12"/>
      <c r="M498" s="12"/>
    </row>
    <row r="499" spans="6:13">
      <c r="F499" s="12"/>
      <c r="G499" s="12"/>
      <c r="H499" s="12"/>
      <c r="I499" s="12"/>
      <c r="J499" s="12"/>
      <c r="K499" s="12"/>
      <c r="L499" s="12"/>
      <c r="M499" s="12"/>
    </row>
    <row r="500" spans="6:13">
      <c r="F500" s="12"/>
      <c r="G500" s="12"/>
      <c r="H500" s="12"/>
      <c r="I500" s="12"/>
      <c r="J500" s="12"/>
      <c r="K500" s="12"/>
      <c r="L500" s="12"/>
      <c r="M500" s="12"/>
    </row>
    <row r="501" spans="6:13">
      <c r="F501" s="12"/>
      <c r="G501" s="12"/>
      <c r="H501" s="12"/>
      <c r="I501" s="12"/>
      <c r="J501" s="12"/>
      <c r="K501" s="12"/>
      <c r="L501" s="12"/>
      <c r="M501" s="12"/>
    </row>
    <row r="502" spans="6:13">
      <c r="F502" s="12"/>
      <c r="G502" s="12"/>
      <c r="H502" s="12"/>
      <c r="I502" s="12"/>
      <c r="J502" s="12"/>
      <c r="K502" s="12"/>
      <c r="L502" s="12"/>
      <c r="M502" s="12"/>
    </row>
    <row r="503" spans="6:13">
      <c r="F503" s="12"/>
      <c r="G503" s="12"/>
      <c r="H503" s="12"/>
      <c r="I503" s="12"/>
      <c r="J503" s="12"/>
      <c r="K503" s="12"/>
      <c r="L503" s="12"/>
      <c r="M503" s="12"/>
    </row>
    <row r="504" spans="6:13">
      <c r="F504" s="12"/>
      <c r="G504" s="12"/>
      <c r="H504" s="12"/>
      <c r="I504" s="12"/>
      <c r="J504" s="12"/>
      <c r="K504" s="12"/>
      <c r="L504" s="12"/>
      <c r="M504" s="12"/>
    </row>
    <row r="505" spans="6:13">
      <c r="F505" s="12"/>
      <c r="G505" s="12"/>
      <c r="H505" s="12"/>
      <c r="I505" s="12"/>
      <c r="J505" s="12"/>
      <c r="K505" s="12"/>
      <c r="L505" s="12"/>
      <c r="M505" s="12"/>
    </row>
    <row r="506" spans="6:13">
      <c r="F506" s="12"/>
      <c r="G506" s="12"/>
      <c r="H506" s="12"/>
      <c r="I506" s="12"/>
      <c r="J506" s="12"/>
      <c r="K506" s="12"/>
      <c r="L506" s="12"/>
      <c r="M506" s="12"/>
    </row>
    <row r="507" spans="6:13">
      <c r="F507" s="12"/>
      <c r="G507" s="12"/>
      <c r="H507" s="12"/>
      <c r="I507" s="12"/>
      <c r="J507" s="12"/>
      <c r="K507" s="12"/>
      <c r="L507" s="12"/>
      <c r="M507" s="12"/>
    </row>
    <row r="508" spans="6:13">
      <c r="F508" s="12"/>
      <c r="G508" s="12"/>
      <c r="H508" s="12"/>
      <c r="I508" s="12"/>
      <c r="J508" s="12"/>
      <c r="K508" s="12"/>
      <c r="L508" s="12"/>
      <c r="M508" s="12"/>
    </row>
    <row r="509" spans="6:13">
      <c r="F509" s="12"/>
      <c r="G509" s="12"/>
      <c r="H509" s="12"/>
      <c r="I509" s="12"/>
      <c r="J509" s="12"/>
      <c r="K509" s="12"/>
      <c r="L509" s="12"/>
      <c r="M509" s="12"/>
    </row>
    <row r="510" spans="6:13">
      <c r="F510" s="12"/>
      <c r="G510" s="12"/>
      <c r="H510" s="12"/>
      <c r="I510" s="12"/>
      <c r="J510" s="12"/>
      <c r="K510" s="12"/>
      <c r="L510" s="12"/>
      <c r="M510" s="12"/>
    </row>
    <row r="511" spans="6:13">
      <c r="F511" s="12"/>
      <c r="G511" s="12"/>
      <c r="H511" s="12"/>
      <c r="I511" s="12"/>
      <c r="J511" s="12"/>
      <c r="K511" s="12"/>
      <c r="L511" s="12"/>
      <c r="M511" s="12"/>
    </row>
    <row r="512" spans="6:13">
      <c r="F512" s="12"/>
      <c r="G512" s="12"/>
      <c r="H512" s="12"/>
      <c r="I512" s="12"/>
      <c r="J512" s="12"/>
      <c r="K512" s="12"/>
      <c r="L512" s="12"/>
      <c r="M512" s="12"/>
    </row>
    <row r="513" spans="6:13">
      <c r="F513" s="12"/>
      <c r="G513" s="12"/>
      <c r="H513" s="12"/>
      <c r="I513" s="12"/>
      <c r="J513" s="12"/>
      <c r="K513" s="12"/>
      <c r="L513" s="12"/>
      <c r="M513" s="12"/>
    </row>
    <row r="514" spans="6:13">
      <c r="F514" s="12"/>
      <c r="G514" s="12"/>
      <c r="H514" s="12"/>
      <c r="I514" s="12"/>
      <c r="J514" s="12"/>
      <c r="K514" s="12"/>
      <c r="L514" s="12"/>
      <c r="M514" s="12"/>
    </row>
    <row r="515" spans="6:13">
      <c r="F515" s="12"/>
      <c r="G515" s="12"/>
      <c r="H515" s="12"/>
      <c r="I515" s="12"/>
      <c r="J515" s="12"/>
      <c r="K515" s="12"/>
      <c r="L515" s="12"/>
      <c r="M515" s="12"/>
    </row>
    <row r="516" spans="6:13">
      <c r="F516" s="12"/>
      <c r="G516" s="12"/>
      <c r="H516" s="12"/>
      <c r="I516" s="12"/>
      <c r="J516" s="12"/>
      <c r="K516" s="12"/>
      <c r="L516" s="12"/>
      <c r="M516" s="12"/>
    </row>
    <row r="517" spans="6:13">
      <c r="F517" s="12"/>
      <c r="G517" s="12"/>
      <c r="H517" s="12"/>
      <c r="I517" s="12"/>
      <c r="J517" s="12"/>
      <c r="K517" s="12"/>
      <c r="L517" s="12"/>
      <c r="M517" s="12"/>
    </row>
    <row r="518" spans="6:13">
      <c r="F518" s="12"/>
      <c r="G518" s="12"/>
      <c r="H518" s="12"/>
      <c r="I518" s="12"/>
      <c r="J518" s="12"/>
      <c r="K518" s="12"/>
      <c r="L518" s="12"/>
      <c r="M518" s="12"/>
    </row>
    <row r="519" spans="6:13">
      <c r="F519" s="12"/>
      <c r="G519" s="12"/>
      <c r="H519" s="12"/>
      <c r="I519" s="12"/>
      <c r="J519" s="12"/>
      <c r="K519" s="12"/>
      <c r="L519" s="12"/>
      <c r="M519" s="12"/>
    </row>
    <row r="520" spans="6:13">
      <c r="F520" s="12"/>
      <c r="G520" s="12"/>
      <c r="H520" s="12"/>
      <c r="I520" s="12"/>
      <c r="J520" s="12"/>
      <c r="K520" s="12"/>
      <c r="L520" s="12"/>
      <c r="M520" s="12"/>
    </row>
    <row r="521" spans="6:13">
      <c r="F521" s="12"/>
      <c r="G521" s="12"/>
      <c r="H521" s="12"/>
      <c r="I521" s="12"/>
      <c r="J521" s="12"/>
      <c r="K521" s="12"/>
      <c r="L521" s="12"/>
      <c r="M521" s="12"/>
    </row>
    <row r="522" spans="6:13">
      <c r="F522" s="12"/>
      <c r="G522" s="12"/>
      <c r="H522" s="12"/>
      <c r="I522" s="12"/>
      <c r="J522" s="12"/>
      <c r="K522" s="12"/>
      <c r="L522" s="12"/>
      <c r="M522" s="12"/>
    </row>
    <row r="523" spans="6:13">
      <c r="F523" s="12"/>
      <c r="G523" s="12"/>
      <c r="H523" s="12"/>
      <c r="I523" s="12"/>
      <c r="J523" s="12"/>
      <c r="K523" s="12"/>
      <c r="L523" s="12"/>
      <c r="M523" s="12"/>
    </row>
    <row r="524" spans="6:13">
      <c r="F524" s="12"/>
      <c r="G524" s="12"/>
      <c r="H524" s="12"/>
      <c r="I524" s="12"/>
      <c r="J524" s="12"/>
      <c r="K524" s="12"/>
      <c r="L524" s="12"/>
      <c r="M524" s="12"/>
    </row>
    <row r="525" spans="6:13">
      <c r="F525" s="12"/>
      <c r="G525" s="12"/>
      <c r="H525" s="12"/>
      <c r="I525" s="12"/>
      <c r="J525" s="12"/>
      <c r="K525" s="12"/>
      <c r="L525" s="12"/>
      <c r="M525" s="12"/>
    </row>
    <row r="526" spans="6:13">
      <c r="F526" s="12"/>
      <c r="G526" s="12"/>
      <c r="H526" s="12"/>
      <c r="I526" s="12"/>
      <c r="J526" s="12"/>
      <c r="K526" s="12"/>
      <c r="L526" s="12"/>
      <c r="M526" s="12"/>
    </row>
    <row r="527" spans="6:13">
      <c r="F527" s="12"/>
      <c r="G527" s="12"/>
      <c r="H527" s="12"/>
      <c r="I527" s="12"/>
      <c r="J527" s="12"/>
      <c r="K527" s="12"/>
      <c r="L527" s="12"/>
      <c r="M527" s="12"/>
    </row>
    <row r="528" spans="6:13">
      <c r="F528" s="12"/>
      <c r="G528" s="12"/>
      <c r="H528" s="12"/>
      <c r="I528" s="12"/>
      <c r="J528" s="12"/>
      <c r="K528" s="12"/>
      <c r="L528" s="12"/>
      <c r="M528" s="12"/>
    </row>
    <row r="529" spans="6:13">
      <c r="F529" s="12"/>
      <c r="G529" s="12"/>
      <c r="H529" s="12"/>
      <c r="I529" s="12"/>
      <c r="J529" s="12"/>
      <c r="K529" s="12"/>
      <c r="L529" s="12"/>
      <c r="M529" s="12"/>
    </row>
    <row r="530" spans="6:13">
      <c r="F530" s="12"/>
      <c r="G530" s="12"/>
      <c r="H530" s="12"/>
      <c r="I530" s="12"/>
      <c r="J530" s="12"/>
      <c r="K530" s="12"/>
      <c r="L530" s="12"/>
      <c r="M530" s="12"/>
    </row>
    <row r="531" spans="6:13">
      <c r="F531" s="12"/>
      <c r="G531" s="12"/>
      <c r="H531" s="12"/>
      <c r="I531" s="12"/>
      <c r="J531" s="12"/>
      <c r="K531" s="12"/>
      <c r="L531" s="12"/>
      <c r="M531" s="12"/>
    </row>
    <row r="532" spans="6:13">
      <c r="F532" s="12"/>
      <c r="G532" s="12"/>
      <c r="H532" s="12"/>
      <c r="I532" s="12"/>
      <c r="J532" s="12"/>
      <c r="K532" s="12"/>
      <c r="L532" s="12"/>
      <c r="M532" s="12"/>
    </row>
    <row r="533" spans="6:13">
      <c r="F533" s="12"/>
      <c r="G533" s="12"/>
      <c r="H533" s="12"/>
      <c r="I533" s="12"/>
      <c r="J533" s="12"/>
      <c r="K533" s="12"/>
      <c r="L533" s="12"/>
      <c r="M533" s="12"/>
    </row>
    <row r="534" spans="6:13">
      <c r="F534" s="12"/>
      <c r="G534" s="12"/>
      <c r="H534" s="12"/>
      <c r="I534" s="12"/>
      <c r="J534" s="12"/>
      <c r="K534" s="12"/>
      <c r="L534" s="12"/>
      <c r="M534" s="12"/>
    </row>
    <row r="535" spans="6:13">
      <c r="F535" s="12"/>
      <c r="G535" s="12"/>
      <c r="H535" s="12"/>
      <c r="I535" s="12"/>
      <c r="J535" s="12"/>
      <c r="K535" s="12"/>
      <c r="L535" s="12"/>
      <c r="M535" s="12"/>
    </row>
    <row r="536" spans="6:13">
      <c r="F536" s="12"/>
      <c r="G536" s="12"/>
      <c r="H536" s="12"/>
      <c r="I536" s="12"/>
      <c r="J536" s="12"/>
      <c r="K536" s="12"/>
      <c r="L536" s="12"/>
      <c r="M536" s="12"/>
    </row>
    <row r="537" spans="6:13">
      <c r="F537" s="12"/>
      <c r="G537" s="12"/>
      <c r="H537" s="12"/>
      <c r="I537" s="12"/>
      <c r="J537" s="12"/>
      <c r="K537" s="12"/>
      <c r="L537" s="12"/>
      <c r="M537" s="12"/>
    </row>
    <row r="538" spans="6:13">
      <c r="F538" s="12"/>
      <c r="G538" s="12"/>
      <c r="H538" s="12"/>
      <c r="I538" s="12"/>
      <c r="J538" s="12"/>
      <c r="K538" s="12"/>
      <c r="L538" s="12"/>
      <c r="M538" s="12"/>
    </row>
    <row r="539" spans="6:13">
      <c r="F539" s="12"/>
      <c r="G539" s="12"/>
      <c r="H539" s="12"/>
      <c r="I539" s="12"/>
      <c r="J539" s="12"/>
      <c r="K539" s="12"/>
      <c r="L539" s="12"/>
      <c r="M539" s="12"/>
    </row>
    <row r="540" spans="6:13">
      <c r="F540" s="12"/>
      <c r="G540" s="12"/>
      <c r="H540" s="12"/>
      <c r="I540" s="12"/>
      <c r="J540" s="12"/>
      <c r="K540" s="12"/>
      <c r="L540" s="12"/>
      <c r="M540" s="12"/>
    </row>
    <row r="541" spans="6:13">
      <c r="F541" s="12"/>
      <c r="G541" s="12"/>
      <c r="H541" s="12"/>
      <c r="I541" s="12"/>
      <c r="J541" s="12"/>
      <c r="K541" s="12"/>
      <c r="L541" s="12"/>
      <c r="M541" s="12"/>
    </row>
    <row r="542" spans="6:13">
      <c r="F542" s="12"/>
      <c r="G542" s="12"/>
      <c r="H542" s="12"/>
      <c r="I542" s="12"/>
      <c r="J542" s="12"/>
      <c r="K542" s="12"/>
      <c r="L542" s="12"/>
      <c r="M542" s="12"/>
    </row>
    <row r="543" spans="6:13">
      <c r="F543" s="12"/>
      <c r="G543" s="12"/>
      <c r="H543" s="12"/>
      <c r="I543" s="12"/>
      <c r="J543" s="12"/>
      <c r="K543" s="12"/>
      <c r="L543" s="12"/>
      <c r="M543" s="12"/>
    </row>
    <row r="544" spans="6:13">
      <c r="F544" s="12"/>
      <c r="G544" s="12"/>
      <c r="H544" s="12"/>
      <c r="I544" s="12"/>
      <c r="J544" s="12"/>
      <c r="K544" s="12"/>
      <c r="L544" s="12"/>
      <c r="M544" s="12"/>
    </row>
    <row r="545" spans="6:13">
      <c r="F545" s="12"/>
      <c r="G545" s="12"/>
      <c r="H545" s="12"/>
      <c r="I545" s="12"/>
      <c r="J545" s="12"/>
      <c r="K545" s="12"/>
      <c r="L545" s="12"/>
      <c r="M545" s="12"/>
    </row>
    <row r="546" spans="6:13">
      <c r="F546" s="12"/>
      <c r="G546" s="12"/>
      <c r="H546" s="12"/>
      <c r="I546" s="12"/>
      <c r="J546" s="12"/>
      <c r="K546" s="12"/>
      <c r="L546" s="12"/>
      <c r="M546" s="12"/>
    </row>
    <row r="547" spans="6:13">
      <c r="F547" s="12"/>
      <c r="G547" s="12"/>
      <c r="H547" s="12"/>
      <c r="I547" s="12"/>
      <c r="J547" s="12"/>
      <c r="K547" s="12"/>
      <c r="L547" s="12"/>
      <c r="M547" s="12"/>
    </row>
    <row r="548" spans="6:13">
      <c r="F548" s="12"/>
      <c r="G548" s="12"/>
      <c r="H548" s="12"/>
      <c r="I548" s="12"/>
      <c r="J548" s="12"/>
      <c r="K548" s="12"/>
      <c r="L548" s="12"/>
      <c r="M548" s="12"/>
    </row>
    <row r="549" spans="6:13">
      <c r="F549" s="12"/>
      <c r="G549" s="12"/>
      <c r="H549" s="12"/>
      <c r="I549" s="12"/>
      <c r="J549" s="12"/>
      <c r="K549" s="12"/>
      <c r="L549" s="12"/>
      <c r="M549" s="12"/>
    </row>
    <row r="550" spans="6:13">
      <c r="F550" s="12"/>
      <c r="G550" s="12"/>
      <c r="H550" s="12"/>
      <c r="I550" s="12"/>
      <c r="J550" s="12"/>
      <c r="K550" s="12"/>
      <c r="L550" s="12"/>
      <c r="M550" s="12"/>
    </row>
    <row r="551" spans="6:13">
      <c r="F551" s="12"/>
      <c r="G551" s="12"/>
      <c r="H551" s="12"/>
      <c r="I551" s="12"/>
      <c r="J551" s="12"/>
      <c r="K551" s="12"/>
      <c r="L551" s="12"/>
      <c r="M551" s="12"/>
    </row>
    <row r="552" spans="6:13">
      <c r="F552" s="12"/>
      <c r="G552" s="12"/>
      <c r="H552" s="12"/>
      <c r="I552" s="12"/>
      <c r="J552" s="12"/>
      <c r="K552" s="12"/>
      <c r="L552" s="12"/>
      <c r="M552" s="12"/>
    </row>
    <row r="553" spans="6:13">
      <c r="F553" s="12"/>
      <c r="G553" s="12"/>
      <c r="H553" s="12"/>
      <c r="I553" s="12"/>
      <c r="J553" s="12"/>
      <c r="K553" s="12"/>
      <c r="L553" s="12"/>
      <c r="M553" s="12"/>
    </row>
    <row r="554" spans="6:13">
      <c r="F554" s="12"/>
      <c r="G554" s="12"/>
      <c r="H554" s="12"/>
      <c r="I554" s="12"/>
      <c r="J554" s="12"/>
      <c r="K554" s="12"/>
      <c r="L554" s="12"/>
      <c r="M554" s="12"/>
    </row>
    <row r="555" spans="6:13">
      <c r="F555" s="12"/>
      <c r="G555" s="12"/>
      <c r="H555" s="12"/>
      <c r="I555" s="12"/>
      <c r="J555" s="12"/>
      <c r="K555" s="12"/>
      <c r="L555" s="12"/>
      <c r="M555" s="12"/>
    </row>
    <row r="556" spans="6:13">
      <c r="F556" s="12"/>
      <c r="G556" s="12"/>
      <c r="H556" s="12"/>
      <c r="I556" s="12"/>
      <c r="J556" s="12"/>
      <c r="K556" s="12"/>
      <c r="L556" s="12"/>
      <c r="M556" s="12"/>
    </row>
    <row r="557" spans="6:13">
      <c r="F557" s="12"/>
      <c r="G557" s="12"/>
      <c r="H557" s="12"/>
      <c r="I557" s="12"/>
      <c r="J557" s="12"/>
      <c r="K557" s="12"/>
      <c r="L557" s="12"/>
      <c r="M557" s="12"/>
    </row>
    <row r="558" spans="6:13">
      <c r="F558" s="12"/>
      <c r="G558" s="12"/>
      <c r="H558" s="12"/>
      <c r="I558" s="12"/>
      <c r="J558" s="12"/>
      <c r="K558" s="12"/>
      <c r="L558" s="12"/>
      <c r="M558" s="12"/>
    </row>
    <row r="559" spans="6:13">
      <c r="F559" s="12"/>
      <c r="G559" s="12"/>
      <c r="H559" s="12"/>
      <c r="I559" s="12"/>
      <c r="J559" s="12"/>
      <c r="K559" s="12"/>
      <c r="L559" s="12"/>
      <c r="M559" s="12"/>
    </row>
    <row r="560" spans="6:13">
      <c r="F560" s="12"/>
      <c r="G560" s="12"/>
      <c r="H560" s="12"/>
      <c r="I560" s="12"/>
      <c r="J560" s="12"/>
      <c r="K560" s="12"/>
      <c r="L560" s="12"/>
      <c r="M560" s="12"/>
    </row>
    <row r="561" spans="6:13">
      <c r="F561" s="12"/>
      <c r="G561" s="12"/>
      <c r="H561" s="12"/>
      <c r="I561" s="12"/>
      <c r="J561" s="12"/>
      <c r="K561" s="12"/>
      <c r="L561" s="12"/>
      <c r="M561" s="12"/>
    </row>
    <row r="562" spans="6:13">
      <c r="F562" s="12"/>
      <c r="G562" s="12"/>
      <c r="H562" s="12"/>
      <c r="I562" s="12"/>
      <c r="J562" s="12"/>
      <c r="K562" s="12"/>
      <c r="L562" s="12"/>
      <c r="M562" s="12"/>
    </row>
    <row r="563" spans="6:13">
      <c r="F563" s="12"/>
      <c r="G563" s="12"/>
      <c r="H563" s="12"/>
      <c r="I563" s="12"/>
      <c r="J563" s="12"/>
      <c r="K563" s="12"/>
      <c r="L563" s="12"/>
      <c r="M563" s="12"/>
    </row>
    <row r="564" spans="6:13">
      <c r="F564" s="12"/>
      <c r="G564" s="12"/>
      <c r="H564" s="12"/>
      <c r="I564" s="12"/>
      <c r="J564" s="12"/>
      <c r="K564" s="12"/>
      <c r="L564" s="12"/>
      <c r="M564" s="12"/>
    </row>
    <row r="565" spans="6:13">
      <c r="F565" s="12"/>
      <c r="G565" s="12"/>
      <c r="H565" s="12"/>
      <c r="I565" s="12"/>
      <c r="J565" s="12"/>
      <c r="K565" s="12"/>
      <c r="L565" s="12"/>
      <c r="M565" s="12"/>
    </row>
    <row r="566" spans="6:13">
      <c r="F566" s="12"/>
      <c r="G566" s="12"/>
      <c r="H566" s="12"/>
      <c r="I566" s="12"/>
      <c r="J566" s="12"/>
      <c r="K566" s="12"/>
      <c r="L566" s="12"/>
      <c r="M566" s="12"/>
    </row>
    <row r="567" spans="6:13">
      <c r="F567" s="12"/>
      <c r="G567" s="12"/>
      <c r="H567" s="12"/>
      <c r="I567" s="12"/>
      <c r="J567" s="12"/>
      <c r="K567" s="12"/>
      <c r="L567" s="12"/>
      <c r="M567" s="12"/>
    </row>
    <row r="568" spans="6:13">
      <c r="F568" s="12"/>
      <c r="G568" s="12"/>
      <c r="H568" s="12"/>
      <c r="I568" s="12"/>
      <c r="J568" s="12"/>
      <c r="K568" s="12"/>
      <c r="L568" s="12"/>
      <c r="M568" s="12"/>
    </row>
    <row r="569" spans="6:13">
      <c r="F569" s="12"/>
      <c r="G569" s="12"/>
      <c r="H569" s="12"/>
      <c r="I569" s="12"/>
      <c r="J569" s="12"/>
      <c r="K569" s="12"/>
      <c r="L569" s="12"/>
      <c r="M569" s="12"/>
    </row>
    <row r="570" spans="6:13">
      <c r="F570" s="12"/>
      <c r="G570" s="12"/>
      <c r="H570" s="12"/>
      <c r="I570" s="12"/>
      <c r="J570" s="12"/>
      <c r="K570" s="12"/>
      <c r="L570" s="12"/>
      <c r="M570" s="12"/>
    </row>
    <row r="571" spans="6:13">
      <c r="F571" s="12"/>
      <c r="G571" s="12"/>
      <c r="H571" s="12"/>
      <c r="I571" s="12"/>
      <c r="J571" s="12"/>
      <c r="K571" s="12"/>
      <c r="L571" s="12"/>
      <c r="M571" s="12"/>
    </row>
    <row r="572" spans="6:13">
      <c r="F572" s="12"/>
      <c r="G572" s="12"/>
      <c r="H572" s="12"/>
      <c r="I572" s="12"/>
      <c r="J572" s="12"/>
      <c r="K572" s="12"/>
      <c r="L572" s="12"/>
      <c r="M572" s="12"/>
    </row>
    <row r="573" spans="6:13">
      <c r="F573" s="12"/>
      <c r="G573" s="12"/>
      <c r="H573" s="12"/>
      <c r="I573" s="12"/>
      <c r="J573" s="12"/>
      <c r="K573" s="12"/>
      <c r="L573" s="12"/>
      <c r="M573" s="12"/>
    </row>
    <row r="574" spans="6:13">
      <c r="F574" s="12"/>
      <c r="G574" s="12"/>
      <c r="H574" s="12"/>
      <c r="I574" s="12"/>
      <c r="J574" s="12"/>
      <c r="K574" s="12"/>
      <c r="L574" s="12"/>
      <c r="M574" s="12"/>
    </row>
    <row r="575" spans="6:13">
      <c r="F575" s="12"/>
      <c r="G575" s="12"/>
      <c r="H575" s="12"/>
      <c r="I575" s="12"/>
      <c r="J575" s="12"/>
      <c r="K575" s="12"/>
      <c r="L575" s="12"/>
      <c r="M575" s="12"/>
    </row>
    <row r="576" spans="6:13">
      <c r="F576" s="12"/>
      <c r="G576" s="12"/>
      <c r="H576" s="12"/>
      <c r="I576" s="12"/>
      <c r="J576" s="12"/>
      <c r="K576" s="12"/>
      <c r="L576" s="12"/>
      <c r="M576" s="12"/>
    </row>
    <row r="577" spans="6:13">
      <c r="F577" s="12"/>
      <c r="G577" s="12"/>
      <c r="H577" s="12"/>
      <c r="I577" s="12"/>
      <c r="J577" s="12"/>
      <c r="K577" s="12"/>
      <c r="L577" s="12"/>
      <c r="M577" s="12"/>
    </row>
    <row r="578" spans="6:13">
      <c r="F578" s="12"/>
      <c r="G578" s="12"/>
      <c r="H578" s="12"/>
      <c r="I578" s="12"/>
      <c r="J578" s="12"/>
      <c r="K578" s="12"/>
      <c r="L578" s="12"/>
      <c r="M578" s="12"/>
    </row>
    <row r="579" spans="6:13">
      <c r="F579" s="12"/>
      <c r="G579" s="12"/>
      <c r="H579" s="12"/>
      <c r="I579" s="12"/>
      <c r="J579" s="12"/>
      <c r="K579" s="12"/>
      <c r="L579" s="12"/>
      <c r="M579" s="12"/>
    </row>
    <row r="580" spans="6:13">
      <c r="F580" s="12"/>
      <c r="G580" s="12"/>
      <c r="H580" s="12"/>
      <c r="I580" s="12"/>
      <c r="J580" s="12"/>
      <c r="K580" s="12"/>
      <c r="L580" s="12"/>
      <c r="M580" s="12"/>
    </row>
    <row r="581" spans="6:13">
      <c r="F581" s="12"/>
      <c r="G581" s="12"/>
      <c r="H581" s="12"/>
      <c r="I581" s="12"/>
      <c r="J581" s="12"/>
      <c r="K581" s="12"/>
      <c r="L581" s="12"/>
      <c r="M581" s="12"/>
    </row>
    <row r="582" spans="6:13">
      <c r="F582" s="12"/>
      <c r="G582" s="12"/>
      <c r="H582" s="12"/>
      <c r="I582" s="12"/>
      <c r="J582" s="12"/>
      <c r="K582" s="12"/>
      <c r="L582" s="12"/>
      <c r="M582" s="12"/>
    </row>
    <row r="583" spans="6:13">
      <c r="F583" s="12"/>
      <c r="G583" s="12"/>
      <c r="H583" s="12"/>
      <c r="I583" s="12"/>
      <c r="J583" s="12"/>
      <c r="K583" s="12"/>
      <c r="L583" s="12"/>
      <c r="M583" s="12"/>
    </row>
    <row r="584" spans="6:13">
      <c r="F584" s="12"/>
      <c r="G584" s="12"/>
      <c r="H584" s="12"/>
      <c r="I584" s="12"/>
      <c r="J584" s="12"/>
      <c r="K584" s="12"/>
      <c r="L584" s="12"/>
      <c r="M584" s="12"/>
    </row>
    <row r="585" spans="6:13">
      <c r="F585" s="12"/>
      <c r="G585" s="12"/>
      <c r="H585" s="12"/>
      <c r="I585" s="12"/>
      <c r="J585" s="12"/>
      <c r="K585" s="12"/>
      <c r="L585" s="12"/>
      <c r="M585" s="12"/>
    </row>
    <row r="586" spans="6:13">
      <c r="F586" s="12"/>
      <c r="G586" s="12"/>
      <c r="H586" s="12"/>
      <c r="I586" s="12"/>
      <c r="J586" s="12"/>
      <c r="K586" s="12"/>
      <c r="L586" s="12"/>
      <c r="M586" s="12"/>
    </row>
    <row r="587" spans="6:13">
      <c r="F587" s="12"/>
      <c r="G587" s="12"/>
      <c r="H587" s="12"/>
      <c r="I587" s="12"/>
      <c r="J587" s="12"/>
      <c r="K587" s="12"/>
      <c r="L587" s="12"/>
      <c r="M587" s="12"/>
    </row>
    <row r="588" spans="6:13">
      <c r="F588" s="12"/>
      <c r="G588" s="12"/>
      <c r="H588" s="12"/>
      <c r="I588" s="12"/>
      <c r="J588" s="12"/>
      <c r="K588" s="12"/>
      <c r="L588" s="12"/>
      <c r="M588" s="12"/>
    </row>
    <row r="589" spans="6:13">
      <c r="F589" s="12"/>
      <c r="G589" s="12"/>
      <c r="H589" s="12"/>
      <c r="I589" s="12"/>
      <c r="J589" s="12"/>
      <c r="K589" s="12"/>
      <c r="L589" s="12"/>
      <c r="M589" s="12"/>
    </row>
    <row r="590" spans="6:13">
      <c r="F590" s="12"/>
      <c r="G590" s="12"/>
      <c r="H590" s="12"/>
      <c r="I590" s="12"/>
      <c r="J590" s="12"/>
      <c r="K590" s="12"/>
      <c r="L590" s="12"/>
      <c r="M590" s="12"/>
    </row>
    <row r="591" spans="6:13">
      <c r="F591" s="12"/>
      <c r="G591" s="12"/>
      <c r="H591" s="12"/>
      <c r="I591" s="12"/>
      <c r="J591" s="12"/>
      <c r="K591" s="12"/>
      <c r="L591" s="12"/>
      <c r="M591" s="12"/>
    </row>
    <row r="592" spans="6:13">
      <c r="F592" s="12"/>
      <c r="G592" s="12"/>
      <c r="H592" s="12"/>
      <c r="I592" s="12"/>
      <c r="J592" s="12"/>
      <c r="K592" s="12"/>
      <c r="L592" s="12"/>
      <c r="M592" s="12"/>
    </row>
    <row r="593" spans="6:13">
      <c r="F593" s="12"/>
      <c r="G593" s="12"/>
      <c r="H593" s="12"/>
      <c r="I593" s="12"/>
      <c r="J593" s="12"/>
      <c r="K593" s="12"/>
      <c r="L593" s="12"/>
      <c r="M593" s="12"/>
    </row>
    <row r="594" spans="6:13">
      <c r="F594" s="12"/>
      <c r="G594" s="12"/>
      <c r="H594" s="12"/>
      <c r="I594" s="12"/>
      <c r="J594" s="12"/>
      <c r="K594" s="12"/>
      <c r="L594" s="12"/>
      <c r="M594" s="12"/>
    </row>
    <row r="595" spans="6:13">
      <c r="F595" s="12"/>
      <c r="G595" s="12"/>
      <c r="H595" s="12"/>
      <c r="I595" s="12"/>
      <c r="J595" s="12"/>
      <c r="K595" s="12"/>
      <c r="L595" s="12"/>
      <c r="M595" s="12"/>
    </row>
    <row r="596" spans="6:13">
      <c r="F596" s="12"/>
      <c r="G596" s="12"/>
      <c r="H596" s="12"/>
      <c r="I596" s="12"/>
      <c r="J596" s="12"/>
      <c r="K596" s="12"/>
      <c r="L596" s="12"/>
      <c r="M596" s="12"/>
    </row>
    <row r="597" spans="6:13">
      <c r="F597" s="12"/>
      <c r="G597" s="12"/>
      <c r="H597" s="12"/>
      <c r="I597" s="12"/>
      <c r="J597" s="12"/>
      <c r="K597" s="12"/>
      <c r="L597" s="12"/>
      <c r="M597" s="12"/>
    </row>
    <row r="598" spans="6:13">
      <c r="F598" s="12"/>
      <c r="G598" s="12"/>
      <c r="H598" s="12"/>
      <c r="I598" s="12"/>
      <c r="J598" s="12"/>
      <c r="K598" s="12"/>
      <c r="L598" s="12"/>
      <c r="M598" s="12"/>
    </row>
    <row r="599" spans="6:13">
      <c r="F599" s="12"/>
      <c r="G599" s="12"/>
      <c r="H599" s="12"/>
      <c r="I599" s="12"/>
      <c r="J599" s="12"/>
      <c r="K599" s="12"/>
      <c r="L599" s="12"/>
      <c r="M599" s="12"/>
    </row>
    <row r="600" spans="6:13">
      <c r="F600" s="12"/>
      <c r="G600" s="12"/>
      <c r="H600" s="12"/>
      <c r="I600" s="12"/>
      <c r="J600" s="12"/>
      <c r="K600" s="12"/>
      <c r="L600" s="12"/>
      <c r="M600" s="12"/>
    </row>
    <row r="601" spans="6:13">
      <c r="F601" s="12"/>
      <c r="G601" s="12"/>
      <c r="H601" s="12"/>
      <c r="I601" s="12"/>
      <c r="J601" s="12"/>
      <c r="K601" s="12"/>
      <c r="L601" s="12"/>
      <c r="M601" s="12"/>
    </row>
    <row r="602" spans="6:13">
      <c r="F602" s="12"/>
      <c r="G602" s="12"/>
      <c r="H602" s="12"/>
      <c r="I602" s="12"/>
      <c r="J602" s="12"/>
      <c r="K602" s="12"/>
      <c r="L602" s="12"/>
      <c r="M602" s="12"/>
    </row>
    <row r="603" spans="6:13">
      <c r="F603" s="12"/>
      <c r="G603" s="12"/>
      <c r="H603" s="12"/>
      <c r="I603" s="12"/>
      <c r="J603" s="12"/>
      <c r="K603" s="12"/>
      <c r="L603" s="12"/>
      <c r="M603" s="12"/>
    </row>
    <row r="604" spans="6:13">
      <c r="F604" s="12"/>
      <c r="G604" s="12"/>
      <c r="H604" s="12"/>
      <c r="I604" s="12"/>
      <c r="J604" s="12"/>
      <c r="K604" s="12"/>
      <c r="L604" s="12"/>
      <c r="M604" s="12"/>
    </row>
    <row r="605" spans="6:13">
      <c r="F605" s="12"/>
      <c r="G605" s="12"/>
      <c r="H605" s="12"/>
      <c r="I605" s="12"/>
      <c r="J605" s="12"/>
      <c r="K605" s="12"/>
      <c r="L605" s="12"/>
      <c r="M605" s="12"/>
    </row>
    <row r="606" spans="6:13">
      <c r="F606" s="12"/>
      <c r="G606" s="12"/>
      <c r="H606" s="12"/>
      <c r="I606" s="12"/>
      <c r="J606" s="12"/>
      <c r="K606" s="12"/>
      <c r="L606" s="12"/>
      <c r="M606" s="12"/>
    </row>
    <row r="607" spans="6:13">
      <c r="F607" s="12"/>
      <c r="G607" s="12"/>
      <c r="H607" s="12"/>
      <c r="I607" s="12"/>
      <c r="J607" s="12"/>
      <c r="K607" s="12"/>
      <c r="L607" s="12"/>
      <c r="M607" s="12"/>
    </row>
    <row r="608" spans="6:13">
      <c r="F608" s="12"/>
      <c r="G608" s="12"/>
      <c r="H608" s="12"/>
      <c r="I608" s="12"/>
      <c r="J608" s="12"/>
      <c r="K608" s="12"/>
      <c r="L608" s="12"/>
      <c r="M608" s="12"/>
    </row>
    <row r="609" spans="6:13">
      <c r="F609" s="12"/>
      <c r="G609" s="12"/>
      <c r="H609" s="12"/>
      <c r="I609" s="12"/>
      <c r="J609" s="12"/>
      <c r="K609" s="12"/>
      <c r="L609" s="12"/>
      <c r="M609" s="12"/>
    </row>
    <row r="610" spans="6:13">
      <c r="F610" s="12"/>
      <c r="G610" s="12"/>
      <c r="H610" s="12"/>
      <c r="I610" s="12"/>
      <c r="J610" s="12"/>
      <c r="K610" s="12"/>
      <c r="L610" s="12"/>
      <c r="M610" s="12"/>
    </row>
    <row r="611" spans="6:13">
      <c r="F611" s="12"/>
      <c r="G611" s="12"/>
      <c r="H611" s="12"/>
      <c r="I611" s="12"/>
      <c r="J611" s="12"/>
      <c r="K611" s="12"/>
      <c r="L611" s="12"/>
      <c r="M611" s="12"/>
    </row>
    <row r="612" spans="6:13">
      <c r="F612" s="12"/>
      <c r="G612" s="12"/>
      <c r="H612" s="12"/>
      <c r="I612" s="12"/>
      <c r="J612" s="12"/>
      <c r="K612" s="12"/>
      <c r="L612" s="12"/>
      <c r="M612" s="12"/>
    </row>
    <row r="613" spans="6:13">
      <c r="F613" s="12"/>
      <c r="G613" s="12"/>
      <c r="H613" s="12"/>
      <c r="I613" s="12"/>
      <c r="J613" s="12"/>
      <c r="K613" s="12"/>
      <c r="L613" s="12"/>
      <c r="M613" s="12"/>
    </row>
    <row r="614" spans="6:13">
      <c r="F614" s="12"/>
      <c r="G614" s="12"/>
      <c r="H614" s="12"/>
      <c r="I614" s="12"/>
      <c r="J614" s="12"/>
      <c r="K614" s="12"/>
      <c r="L614" s="12"/>
      <c r="M614" s="12"/>
    </row>
    <row r="615" spans="6:13">
      <c r="F615" s="12"/>
      <c r="G615" s="12"/>
      <c r="H615" s="12"/>
      <c r="I615" s="12"/>
      <c r="J615" s="12"/>
      <c r="K615" s="12"/>
      <c r="L615" s="12"/>
      <c r="M615" s="12"/>
    </row>
    <row r="616" spans="6:13">
      <c r="F616" s="12"/>
      <c r="G616" s="12"/>
      <c r="H616" s="12"/>
      <c r="I616" s="12"/>
      <c r="J616" s="12"/>
      <c r="K616" s="12"/>
      <c r="L616" s="12"/>
      <c r="M616" s="12"/>
    </row>
    <row r="617" spans="6:13">
      <c r="F617" s="12"/>
      <c r="G617" s="12"/>
      <c r="H617" s="12"/>
      <c r="I617" s="12"/>
      <c r="J617" s="12"/>
      <c r="K617" s="12"/>
      <c r="L617" s="12"/>
      <c r="M617" s="12"/>
    </row>
    <row r="618" spans="6:13">
      <c r="F618" s="12"/>
      <c r="G618" s="12"/>
      <c r="H618" s="12"/>
      <c r="I618" s="12"/>
      <c r="J618" s="12"/>
      <c r="K618" s="12"/>
      <c r="L618" s="12"/>
      <c r="M618" s="12"/>
    </row>
    <row r="619" spans="6:13">
      <c r="F619" s="12"/>
      <c r="G619" s="12"/>
      <c r="H619" s="12"/>
      <c r="I619" s="12"/>
      <c r="J619" s="12"/>
      <c r="K619" s="12"/>
      <c r="L619" s="12"/>
      <c r="M619" s="12"/>
    </row>
    <row r="620" spans="6:13">
      <c r="F620" s="12"/>
      <c r="G620" s="12"/>
      <c r="H620" s="12"/>
      <c r="I620" s="12"/>
      <c r="J620" s="12"/>
      <c r="K620" s="12"/>
      <c r="L620" s="12"/>
      <c r="M620" s="12"/>
    </row>
    <row r="621" spans="6:13">
      <c r="F621" s="12"/>
      <c r="G621" s="12"/>
      <c r="H621" s="12"/>
      <c r="I621" s="12"/>
      <c r="J621" s="12"/>
      <c r="K621" s="12"/>
      <c r="L621" s="12"/>
      <c r="M621" s="12"/>
    </row>
    <row r="622" spans="6:13">
      <c r="F622" s="12"/>
      <c r="G622" s="12"/>
      <c r="H622" s="12"/>
      <c r="I622" s="12"/>
      <c r="J622" s="12"/>
      <c r="K622" s="12"/>
      <c r="L622" s="12"/>
      <c r="M622" s="12"/>
    </row>
    <row r="623" spans="6:13">
      <c r="F623" s="12"/>
      <c r="G623" s="12"/>
      <c r="H623" s="12"/>
      <c r="I623" s="12"/>
      <c r="J623" s="12"/>
      <c r="K623" s="12"/>
      <c r="L623" s="12"/>
      <c r="M623" s="12"/>
    </row>
    <row r="624" spans="6:13">
      <c r="F624" s="12"/>
      <c r="G624" s="12"/>
      <c r="H624" s="12"/>
      <c r="I624" s="12"/>
      <c r="J624" s="12"/>
      <c r="K624" s="12"/>
      <c r="L624" s="12"/>
      <c r="M624" s="12"/>
    </row>
    <row r="625" spans="6:13">
      <c r="F625" s="12"/>
      <c r="G625" s="12"/>
      <c r="H625" s="12"/>
      <c r="I625" s="12"/>
      <c r="J625" s="12"/>
      <c r="K625" s="12"/>
      <c r="L625" s="12"/>
      <c r="M625" s="12"/>
    </row>
    <row r="626" spans="6:13">
      <c r="F626" s="12"/>
      <c r="G626" s="12"/>
      <c r="H626" s="12"/>
      <c r="I626" s="12"/>
      <c r="J626" s="12"/>
      <c r="K626" s="12"/>
      <c r="L626" s="12"/>
      <c r="M626" s="12"/>
    </row>
    <row r="627" spans="6:13">
      <c r="F627" s="12"/>
      <c r="G627" s="12"/>
      <c r="H627" s="12"/>
      <c r="I627" s="12"/>
      <c r="J627" s="12"/>
      <c r="K627" s="12"/>
      <c r="L627" s="12"/>
      <c r="M627" s="12"/>
    </row>
    <row r="628" spans="6:13">
      <c r="F628" s="12"/>
      <c r="G628" s="12"/>
      <c r="H628" s="12"/>
      <c r="I628" s="12"/>
      <c r="J628" s="12"/>
      <c r="K628" s="12"/>
      <c r="L628" s="12"/>
      <c r="M628" s="12"/>
    </row>
    <row r="629" spans="6:13">
      <c r="F629" s="12"/>
      <c r="G629" s="12"/>
      <c r="H629" s="12"/>
      <c r="I629" s="12"/>
      <c r="J629" s="12"/>
      <c r="K629" s="12"/>
      <c r="L629" s="12"/>
      <c r="M629" s="12"/>
    </row>
    <row r="630" spans="6:13">
      <c r="F630" s="12"/>
      <c r="G630" s="12"/>
      <c r="H630" s="12"/>
      <c r="I630" s="12"/>
      <c r="J630" s="12"/>
      <c r="K630" s="12"/>
      <c r="L630" s="12"/>
      <c r="M630" s="12"/>
    </row>
    <row r="631" spans="6:13">
      <c r="F631" s="12"/>
      <c r="G631" s="12"/>
      <c r="H631" s="12"/>
      <c r="I631" s="12"/>
      <c r="J631" s="12"/>
      <c r="K631" s="12"/>
      <c r="L631" s="12"/>
      <c r="M631" s="12"/>
    </row>
    <row r="632" spans="6:13">
      <c r="F632" s="12"/>
      <c r="G632" s="12"/>
      <c r="H632" s="12"/>
      <c r="I632" s="12"/>
      <c r="J632" s="12"/>
      <c r="K632" s="12"/>
      <c r="L632" s="12"/>
      <c r="M632" s="12"/>
    </row>
    <row r="633" spans="6:13">
      <c r="F633" s="12"/>
      <c r="G633" s="12"/>
      <c r="H633" s="12"/>
      <c r="I633" s="12"/>
      <c r="J633" s="12"/>
      <c r="K633" s="12"/>
      <c r="L633" s="12"/>
      <c r="M633" s="12"/>
    </row>
    <row r="634" spans="6:13">
      <c r="F634" s="12"/>
      <c r="G634" s="12"/>
      <c r="H634" s="12"/>
      <c r="I634" s="12"/>
      <c r="J634" s="12"/>
      <c r="K634" s="12"/>
      <c r="L634" s="12"/>
      <c r="M634" s="12"/>
    </row>
    <row r="635" spans="6:13">
      <c r="F635" s="12"/>
      <c r="G635" s="12"/>
      <c r="H635" s="12"/>
      <c r="I635" s="12"/>
      <c r="J635" s="12"/>
      <c r="K635" s="12"/>
      <c r="L635" s="12"/>
      <c r="M635" s="12"/>
    </row>
    <row r="636" spans="6:13">
      <c r="F636" s="12"/>
      <c r="G636" s="12"/>
      <c r="H636" s="12"/>
      <c r="I636" s="12"/>
      <c r="J636" s="12"/>
      <c r="K636" s="12"/>
      <c r="L636" s="12"/>
      <c r="M636" s="12"/>
    </row>
    <row r="637" spans="6:13">
      <c r="F637" s="12"/>
      <c r="G637" s="12"/>
      <c r="H637" s="12"/>
      <c r="I637" s="12"/>
      <c r="J637" s="12"/>
      <c r="K637" s="12"/>
      <c r="L637" s="12"/>
      <c r="M637" s="12"/>
    </row>
    <row r="638" spans="6:13">
      <c r="F638" s="12"/>
      <c r="G638" s="12"/>
      <c r="H638" s="12"/>
      <c r="I638" s="12"/>
      <c r="J638" s="12"/>
      <c r="K638" s="12"/>
      <c r="L638" s="12"/>
      <c r="M638" s="12"/>
    </row>
    <row r="639" spans="6:13">
      <c r="F639" s="12"/>
      <c r="G639" s="12"/>
      <c r="H639" s="12"/>
      <c r="I639" s="12"/>
      <c r="J639" s="12"/>
      <c r="K639" s="12"/>
      <c r="L639" s="12"/>
      <c r="M639" s="12"/>
    </row>
    <row r="640" spans="6:13">
      <c r="F640" s="12"/>
      <c r="G640" s="12"/>
      <c r="H640" s="12"/>
      <c r="I640" s="12"/>
      <c r="J640" s="12"/>
      <c r="K640" s="12"/>
      <c r="L640" s="12"/>
      <c r="M640" s="12"/>
    </row>
    <row r="641" spans="6:13">
      <c r="F641" s="12"/>
      <c r="G641" s="12"/>
      <c r="H641" s="12"/>
      <c r="I641" s="12"/>
      <c r="J641" s="12"/>
      <c r="K641" s="12"/>
      <c r="L641" s="12"/>
      <c r="M641" s="12"/>
    </row>
    <row r="642" spans="6:13">
      <c r="F642" s="12"/>
      <c r="G642" s="12"/>
      <c r="H642" s="12"/>
      <c r="I642" s="12"/>
      <c r="J642" s="12"/>
      <c r="K642" s="12"/>
      <c r="L642" s="12"/>
      <c r="M642" s="12"/>
    </row>
    <row r="643" spans="6:13">
      <c r="F643" s="12"/>
      <c r="G643" s="12"/>
      <c r="H643" s="12"/>
      <c r="I643" s="12"/>
      <c r="J643" s="12"/>
      <c r="K643" s="12"/>
      <c r="L643" s="12"/>
      <c r="M643" s="12"/>
    </row>
    <row r="644" spans="6:13">
      <c r="F644" s="12"/>
      <c r="G644" s="12"/>
      <c r="H644" s="12"/>
      <c r="I644" s="12"/>
      <c r="J644" s="12"/>
      <c r="K644" s="12"/>
      <c r="L644" s="12"/>
      <c r="M644" s="12"/>
    </row>
    <row r="645" spans="6:13">
      <c r="F645" s="12"/>
      <c r="G645" s="12"/>
      <c r="H645" s="12"/>
      <c r="I645" s="12"/>
      <c r="J645" s="12"/>
      <c r="K645" s="12"/>
      <c r="L645" s="12"/>
      <c r="M645" s="12"/>
    </row>
    <row r="646" spans="6:13">
      <c r="F646" s="12"/>
      <c r="G646" s="12"/>
      <c r="H646" s="12"/>
      <c r="I646" s="12"/>
      <c r="J646" s="12"/>
      <c r="K646" s="12"/>
      <c r="L646" s="12"/>
      <c r="M646" s="12"/>
    </row>
    <row r="647" spans="6:13">
      <c r="F647" s="12"/>
      <c r="G647" s="12"/>
      <c r="H647" s="12"/>
      <c r="I647" s="12"/>
      <c r="J647" s="12"/>
      <c r="K647" s="12"/>
      <c r="L647" s="12"/>
      <c r="M647" s="12"/>
    </row>
    <row r="648" spans="6:13">
      <c r="F648" s="12"/>
      <c r="G648" s="12"/>
      <c r="H648" s="12"/>
      <c r="I648" s="12"/>
      <c r="J648" s="12"/>
      <c r="K648" s="12"/>
      <c r="L648" s="12"/>
      <c r="M648" s="12"/>
    </row>
    <row r="649" spans="6:13">
      <c r="F649" s="12"/>
      <c r="G649" s="12"/>
      <c r="H649" s="12"/>
      <c r="I649" s="12"/>
      <c r="J649" s="12"/>
      <c r="K649" s="12"/>
      <c r="L649" s="12"/>
      <c r="M649" s="12"/>
    </row>
    <row r="650" spans="6:13">
      <c r="F650" s="12"/>
      <c r="G650" s="12"/>
      <c r="H650" s="12"/>
      <c r="I650" s="12"/>
      <c r="J650" s="12"/>
      <c r="K650" s="12"/>
      <c r="L650" s="12"/>
      <c r="M650" s="12"/>
    </row>
    <row r="651" spans="6:13">
      <c r="F651" s="12"/>
      <c r="G651" s="12"/>
      <c r="H651" s="12"/>
      <c r="I651" s="12"/>
      <c r="J651" s="12"/>
      <c r="K651" s="12"/>
      <c r="L651" s="12"/>
      <c r="M651" s="12"/>
    </row>
    <row r="652" spans="6:13">
      <c r="F652" s="12"/>
      <c r="G652" s="12"/>
      <c r="H652" s="12"/>
      <c r="I652" s="12"/>
      <c r="J652" s="12"/>
      <c r="K652" s="12"/>
      <c r="L652" s="12"/>
      <c r="M652" s="12"/>
    </row>
    <row r="653" spans="6:13">
      <c r="F653" s="12"/>
      <c r="G653" s="12"/>
      <c r="H653" s="12"/>
      <c r="I653" s="12"/>
      <c r="J653" s="12"/>
      <c r="K653" s="12"/>
      <c r="L653" s="12"/>
      <c r="M653" s="12"/>
    </row>
    <row r="654" spans="6:13">
      <c r="F654" s="12"/>
      <c r="G654" s="12"/>
      <c r="H654" s="12"/>
      <c r="I654" s="12"/>
      <c r="J654" s="12"/>
      <c r="K654" s="12"/>
      <c r="L654" s="12"/>
      <c r="M654" s="12"/>
    </row>
    <row r="655" spans="6:13">
      <c r="F655" s="12"/>
      <c r="G655" s="12"/>
      <c r="H655" s="12"/>
      <c r="I655" s="12"/>
      <c r="J655" s="12"/>
      <c r="K655" s="12"/>
      <c r="L655" s="12"/>
      <c r="M655" s="12"/>
    </row>
    <row r="656" spans="6:13">
      <c r="F656" s="12"/>
      <c r="G656" s="12"/>
      <c r="H656" s="12"/>
      <c r="I656" s="12"/>
      <c r="J656" s="12"/>
      <c r="K656" s="12"/>
      <c r="L656" s="12"/>
      <c r="M656" s="12"/>
    </row>
    <row r="657" spans="6:13">
      <c r="F657" s="12"/>
      <c r="G657" s="12"/>
      <c r="H657" s="12"/>
      <c r="I657" s="12"/>
      <c r="J657" s="12"/>
      <c r="K657" s="12"/>
      <c r="L657" s="12"/>
      <c r="M657" s="12"/>
    </row>
    <row r="658" spans="6:13">
      <c r="F658" s="12"/>
      <c r="G658" s="12"/>
      <c r="H658" s="12"/>
      <c r="I658" s="12"/>
      <c r="J658" s="12"/>
      <c r="K658" s="12"/>
      <c r="L658" s="12"/>
      <c r="M658" s="12"/>
    </row>
    <row r="659" spans="6:13">
      <c r="F659" s="12"/>
      <c r="G659" s="12"/>
      <c r="H659" s="12"/>
      <c r="I659" s="12"/>
      <c r="J659" s="12"/>
      <c r="K659" s="12"/>
      <c r="L659" s="12"/>
      <c r="M659" s="12"/>
    </row>
    <row r="660" spans="6:13">
      <c r="F660" s="12"/>
      <c r="G660" s="12"/>
      <c r="H660" s="12"/>
      <c r="I660" s="12"/>
      <c r="J660" s="12"/>
      <c r="K660" s="12"/>
      <c r="L660" s="12"/>
      <c r="M660" s="12"/>
    </row>
    <row r="661" spans="6:13">
      <c r="F661" s="12"/>
      <c r="G661" s="12"/>
      <c r="H661" s="12"/>
      <c r="I661" s="12"/>
      <c r="J661" s="12"/>
      <c r="K661" s="12"/>
      <c r="L661" s="12"/>
      <c r="M661" s="12"/>
    </row>
    <row r="662" spans="6:13">
      <c r="F662" s="12"/>
      <c r="G662" s="12"/>
      <c r="H662" s="12"/>
      <c r="I662" s="12"/>
      <c r="J662" s="12"/>
      <c r="K662" s="12"/>
      <c r="L662" s="12"/>
      <c r="M662" s="12"/>
    </row>
    <row r="663" spans="6:13">
      <c r="F663" s="12"/>
      <c r="G663" s="12"/>
      <c r="H663" s="12"/>
      <c r="I663" s="12"/>
      <c r="J663" s="12"/>
      <c r="K663" s="12"/>
      <c r="L663" s="12"/>
      <c r="M663" s="12"/>
    </row>
    <row r="664" spans="6:13">
      <c r="F664" s="12"/>
      <c r="G664" s="12"/>
      <c r="H664" s="12"/>
      <c r="I664" s="12"/>
      <c r="J664" s="12"/>
      <c r="K664" s="12"/>
      <c r="L664" s="12"/>
      <c r="M664" s="12"/>
    </row>
    <row r="665" spans="6:13">
      <c r="F665" s="12"/>
      <c r="G665" s="12"/>
      <c r="H665" s="12"/>
      <c r="I665" s="12"/>
      <c r="J665" s="12"/>
      <c r="K665" s="12"/>
      <c r="L665" s="12"/>
      <c r="M665" s="12"/>
    </row>
    <row r="666" spans="6:13">
      <c r="F666" s="12"/>
      <c r="G666" s="12"/>
      <c r="H666" s="12"/>
      <c r="I666" s="12"/>
      <c r="J666" s="12"/>
      <c r="K666" s="12"/>
      <c r="L666" s="12"/>
      <c r="M666" s="12"/>
    </row>
    <row r="667" spans="6:13">
      <c r="F667" s="12"/>
      <c r="G667" s="12"/>
      <c r="H667" s="12"/>
      <c r="I667" s="12"/>
      <c r="J667" s="12"/>
      <c r="K667" s="12"/>
      <c r="L667" s="12"/>
      <c r="M667" s="12"/>
    </row>
    <row r="668" spans="6:13">
      <c r="F668" s="12"/>
      <c r="G668" s="12"/>
      <c r="H668" s="12"/>
      <c r="I668" s="12"/>
      <c r="J668" s="12"/>
      <c r="K668" s="12"/>
      <c r="L668" s="12"/>
      <c r="M668" s="12"/>
    </row>
    <row r="669" spans="6:13">
      <c r="F669" s="12"/>
      <c r="G669" s="12"/>
      <c r="H669" s="12"/>
      <c r="I669" s="12"/>
      <c r="J669" s="12"/>
      <c r="K669" s="12"/>
      <c r="L669" s="12"/>
      <c r="M669" s="12"/>
    </row>
    <row r="670" spans="6:13">
      <c r="F670" s="12"/>
      <c r="G670" s="12"/>
      <c r="H670" s="12"/>
      <c r="I670" s="12"/>
      <c r="J670" s="12"/>
      <c r="K670" s="12"/>
      <c r="L670" s="12"/>
      <c r="M670" s="12"/>
    </row>
    <row r="671" spans="6:13">
      <c r="F671" s="12"/>
      <c r="G671" s="12"/>
      <c r="H671" s="12"/>
      <c r="I671" s="12"/>
      <c r="J671" s="12"/>
      <c r="K671" s="12"/>
      <c r="L671" s="12"/>
      <c r="M671" s="12"/>
    </row>
    <row r="672" spans="6:13">
      <c r="F672" s="12"/>
      <c r="G672" s="12"/>
      <c r="H672" s="12"/>
      <c r="I672" s="12"/>
      <c r="J672" s="12"/>
      <c r="K672" s="12"/>
      <c r="L672" s="12"/>
      <c r="M672" s="12"/>
    </row>
    <row r="673" spans="6:13">
      <c r="F673" s="12"/>
      <c r="G673" s="12"/>
      <c r="H673" s="12"/>
      <c r="I673" s="12"/>
      <c r="J673" s="12"/>
      <c r="K673" s="12"/>
      <c r="L673" s="12"/>
      <c r="M673" s="12"/>
    </row>
    <row r="674" spans="6:13">
      <c r="F674" s="12"/>
      <c r="G674" s="12"/>
      <c r="H674" s="12"/>
      <c r="I674" s="12"/>
      <c r="J674" s="12"/>
      <c r="K674" s="12"/>
      <c r="L674" s="12"/>
      <c r="M674" s="12"/>
    </row>
    <row r="675" spans="6:13">
      <c r="F675" s="12"/>
      <c r="G675" s="12"/>
      <c r="H675" s="12"/>
      <c r="I675" s="12"/>
      <c r="J675" s="12"/>
      <c r="K675" s="12"/>
      <c r="L675" s="12"/>
      <c r="M675" s="12"/>
    </row>
    <row r="676" spans="6:13">
      <c r="F676" s="12"/>
      <c r="G676" s="12"/>
      <c r="H676" s="12"/>
      <c r="I676" s="12"/>
      <c r="J676" s="12"/>
      <c r="K676" s="12"/>
      <c r="L676" s="12"/>
      <c r="M676" s="12"/>
    </row>
    <row r="677" spans="6:13">
      <c r="F677" s="12"/>
      <c r="G677" s="12"/>
      <c r="H677" s="12"/>
      <c r="I677" s="12"/>
      <c r="J677" s="12"/>
      <c r="K677" s="12"/>
      <c r="L677" s="12"/>
      <c r="M677" s="12"/>
    </row>
    <row r="678" spans="6:13">
      <c r="F678" s="12"/>
      <c r="G678" s="12"/>
      <c r="H678" s="12"/>
      <c r="I678" s="12"/>
      <c r="J678" s="12"/>
      <c r="K678" s="12"/>
      <c r="L678" s="12"/>
      <c r="M678" s="12"/>
    </row>
    <row r="679" spans="6:13">
      <c r="F679" s="12"/>
      <c r="G679" s="12"/>
      <c r="H679" s="12"/>
      <c r="I679" s="12"/>
      <c r="J679" s="12"/>
      <c r="K679" s="12"/>
      <c r="L679" s="12"/>
      <c r="M679" s="12"/>
    </row>
    <row r="680" spans="6:13">
      <c r="F680" s="12"/>
      <c r="G680" s="12"/>
      <c r="H680" s="12"/>
      <c r="I680" s="12"/>
      <c r="J680" s="12"/>
      <c r="K680" s="12"/>
      <c r="L680" s="12"/>
      <c r="M680" s="12"/>
    </row>
    <row r="681" spans="6:13">
      <c r="F681" s="12"/>
      <c r="G681" s="12"/>
      <c r="H681" s="12"/>
      <c r="I681" s="12"/>
      <c r="J681" s="12"/>
      <c r="K681" s="12"/>
      <c r="L681" s="12"/>
      <c r="M681" s="12"/>
    </row>
    <row r="682" spans="6:13">
      <c r="F682" s="12"/>
      <c r="G682" s="12"/>
      <c r="H682" s="12"/>
      <c r="I682" s="12"/>
      <c r="J682" s="12"/>
      <c r="K682" s="12"/>
      <c r="L682" s="12"/>
      <c r="M682" s="12"/>
    </row>
    <row r="683" spans="6:13">
      <c r="F683" s="12"/>
      <c r="G683" s="12"/>
      <c r="H683" s="12"/>
      <c r="I683" s="12"/>
      <c r="J683" s="12"/>
      <c r="K683" s="12"/>
      <c r="L683" s="12"/>
      <c r="M683" s="12"/>
    </row>
    <row r="684" spans="6:13">
      <c r="F684" s="12"/>
      <c r="G684" s="12"/>
      <c r="H684" s="12"/>
      <c r="I684" s="12"/>
      <c r="J684" s="12"/>
      <c r="K684" s="12"/>
      <c r="L684" s="12"/>
      <c r="M684" s="12"/>
    </row>
    <row r="685" spans="6:13">
      <c r="F685" s="12"/>
      <c r="G685" s="12"/>
      <c r="H685" s="12"/>
      <c r="I685" s="12"/>
      <c r="J685" s="12"/>
      <c r="K685" s="12"/>
      <c r="L685" s="12"/>
      <c r="M685" s="12"/>
    </row>
    <row r="686" spans="6:13">
      <c r="F686" s="12"/>
      <c r="G686" s="12"/>
      <c r="H686" s="12"/>
      <c r="I686" s="12"/>
      <c r="J686" s="12"/>
      <c r="K686" s="12"/>
      <c r="L686" s="12"/>
      <c r="M686" s="12"/>
    </row>
    <row r="687" spans="6:13">
      <c r="F687" s="12"/>
      <c r="G687" s="12"/>
      <c r="H687" s="12"/>
      <c r="I687" s="12"/>
      <c r="J687" s="12"/>
      <c r="K687" s="12"/>
      <c r="L687" s="12"/>
      <c r="M687" s="12"/>
    </row>
    <row r="688" spans="6:13">
      <c r="F688" s="12"/>
      <c r="G688" s="12"/>
      <c r="H688" s="12"/>
      <c r="I688" s="12"/>
      <c r="J688" s="12"/>
      <c r="K688" s="12"/>
      <c r="L688" s="12"/>
      <c r="M688" s="12"/>
    </row>
    <row r="689" spans="6:13">
      <c r="F689" s="12"/>
      <c r="G689" s="12"/>
      <c r="H689" s="12"/>
      <c r="I689" s="12"/>
      <c r="J689" s="12"/>
      <c r="K689" s="12"/>
      <c r="L689" s="12"/>
      <c r="M689" s="12"/>
    </row>
    <row r="690" spans="6:13">
      <c r="F690" s="12"/>
      <c r="G690" s="12"/>
      <c r="H690" s="12"/>
      <c r="I690" s="12"/>
      <c r="J690" s="12"/>
      <c r="K690" s="12"/>
      <c r="L690" s="12"/>
      <c r="M690" s="12"/>
    </row>
    <row r="691" spans="6:13">
      <c r="F691" s="12"/>
      <c r="G691" s="12"/>
      <c r="H691" s="12"/>
      <c r="I691" s="12"/>
      <c r="J691" s="12"/>
      <c r="K691" s="12"/>
      <c r="L691" s="12"/>
      <c r="M691" s="12"/>
    </row>
    <row r="692" spans="6:13">
      <c r="F692" s="12"/>
      <c r="G692" s="12"/>
      <c r="H692" s="12"/>
      <c r="I692" s="12"/>
      <c r="J692" s="12"/>
      <c r="K692" s="12"/>
      <c r="L692" s="12"/>
      <c r="M692" s="12"/>
    </row>
    <row r="693" spans="6:13">
      <c r="F693" s="12"/>
      <c r="G693" s="12"/>
      <c r="H693" s="12"/>
      <c r="I693" s="12"/>
      <c r="J693" s="12"/>
      <c r="K693" s="12"/>
      <c r="L693" s="12"/>
      <c r="M693" s="12"/>
    </row>
    <row r="694" spans="6:13">
      <c r="F694" s="12"/>
      <c r="G694" s="12"/>
      <c r="H694" s="12"/>
      <c r="I694" s="12"/>
      <c r="J694" s="12"/>
      <c r="K694" s="12"/>
      <c r="L694" s="12"/>
      <c r="M694" s="12"/>
    </row>
    <row r="695" spans="6:13">
      <c r="F695" s="12"/>
      <c r="G695" s="12"/>
      <c r="H695" s="12"/>
      <c r="I695" s="12"/>
      <c r="J695" s="12"/>
      <c r="K695" s="12"/>
      <c r="L695" s="12"/>
      <c r="M695" s="12"/>
    </row>
    <row r="696" spans="6:13">
      <c r="F696" s="12"/>
      <c r="G696" s="12"/>
      <c r="H696" s="12"/>
      <c r="I696" s="12"/>
      <c r="J696" s="12"/>
      <c r="K696" s="12"/>
      <c r="L696" s="12"/>
      <c r="M696" s="12"/>
    </row>
    <row r="697" spans="6:13">
      <c r="F697" s="12"/>
      <c r="G697" s="12"/>
      <c r="H697" s="12"/>
      <c r="I697" s="12"/>
      <c r="J697" s="12"/>
      <c r="K697" s="12"/>
      <c r="L697" s="12"/>
      <c r="M697" s="12"/>
    </row>
    <row r="698" spans="6:13">
      <c r="F698" s="12"/>
      <c r="G698" s="12"/>
      <c r="H698" s="12"/>
      <c r="I698" s="12"/>
      <c r="J698" s="12"/>
      <c r="K698" s="12"/>
      <c r="L698" s="12"/>
      <c r="M698" s="12"/>
    </row>
    <row r="699" spans="6:13">
      <c r="F699" s="12"/>
      <c r="G699" s="12"/>
      <c r="H699" s="12"/>
      <c r="I699" s="12"/>
      <c r="J699" s="12"/>
      <c r="K699" s="12"/>
      <c r="L699" s="12"/>
      <c r="M699" s="12"/>
    </row>
    <row r="700" spans="6:13">
      <c r="F700" s="12"/>
      <c r="G700" s="12"/>
      <c r="H700" s="12"/>
      <c r="I700" s="12"/>
      <c r="J700" s="12"/>
      <c r="K700" s="12"/>
      <c r="L700" s="12"/>
      <c r="M700" s="12"/>
    </row>
    <row r="701" spans="6:13">
      <c r="F701" s="12"/>
      <c r="G701" s="12"/>
      <c r="H701" s="12"/>
      <c r="I701" s="12"/>
      <c r="J701" s="12"/>
      <c r="K701" s="12"/>
      <c r="L701" s="12"/>
      <c r="M701" s="12"/>
    </row>
    <row r="702" spans="6:13">
      <c r="F702" s="12"/>
      <c r="G702" s="12"/>
      <c r="H702" s="12"/>
      <c r="I702" s="12"/>
      <c r="J702" s="12"/>
      <c r="K702" s="12"/>
      <c r="L702" s="12"/>
      <c r="M702" s="12"/>
    </row>
    <row r="703" spans="6:13">
      <c r="F703" s="12"/>
      <c r="G703" s="12"/>
      <c r="H703" s="12"/>
      <c r="I703" s="12"/>
      <c r="J703" s="12"/>
      <c r="K703" s="12"/>
      <c r="L703" s="12"/>
      <c r="M703" s="12"/>
    </row>
    <row r="704" spans="6:13">
      <c r="F704" s="12"/>
      <c r="G704" s="12"/>
      <c r="H704" s="12"/>
      <c r="I704" s="12"/>
      <c r="J704" s="12"/>
      <c r="K704" s="12"/>
      <c r="L704" s="12"/>
      <c r="M704" s="12"/>
    </row>
    <row r="705" spans="6:13">
      <c r="F705" s="12"/>
      <c r="G705" s="12"/>
      <c r="H705" s="12"/>
      <c r="I705" s="12"/>
      <c r="J705" s="12"/>
      <c r="K705" s="12"/>
      <c r="L705" s="12"/>
      <c r="M705" s="12"/>
    </row>
    <row r="706" spans="6:13">
      <c r="F706" s="12"/>
      <c r="G706" s="12"/>
      <c r="H706" s="12"/>
      <c r="I706" s="12"/>
      <c r="J706" s="12"/>
      <c r="K706" s="12"/>
      <c r="L706" s="12"/>
      <c r="M706" s="12"/>
    </row>
    <row r="707" spans="6:13">
      <c r="F707" s="12"/>
      <c r="G707" s="12"/>
      <c r="H707" s="12"/>
      <c r="I707" s="12"/>
      <c r="J707" s="12"/>
      <c r="K707" s="12"/>
      <c r="L707" s="12"/>
      <c r="M707" s="12"/>
    </row>
    <row r="708" spans="6:13">
      <c r="F708" s="12"/>
      <c r="G708" s="12"/>
      <c r="H708" s="12"/>
      <c r="I708" s="12"/>
      <c r="J708" s="12"/>
      <c r="K708" s="12"/>
      <c r="L708" s="12"/>
      <c r="M708" s="12"/>
    </row>
    <row r="709" spans="6:13">
      <c r="F709" s="12"/>
      <c r="G709" s="12"/>
      <c r="H709" s="12"/>
      <c r="I709" s="12"/>
      <c r="J709" s="12"/>
      <c r="K709" s="12"/>
      <c r="L709" s="12"/>
      <c r="M709" s="12"/>
    </row>
    <row r="710" spans="6:13">
      <c r="F710" s="12"/>
      <c r="G710" s="12"/>
      <c r="H710" s="12"/>
      <c r="I710" s="12"/>
      <c r="J710" s="12"/>
      <c r="K710" s="12"/>
      <c r="L710" s="12"/>
      <c r="M710" s="12"/>
    </row>
    <row r="711" spans="6:13">
      <c r="F711" s="12"/>
      <c r="G711" s="12"/>
      <c r="H711" s="12"/>
      <c r="I711" s="12"/>
      <c r="J711" s="12"/>
      <c r="K711" s="12"/>
      <c r="L711" s="12"/>
      <c r="M711" s="12"/>
    </row>
    <row r="712" spans="6:13">
      <c r="F712" s="12"/>
      <c r="G712" s="12"/>
      <c r="H712" s="12"/>
      <c r="I712" s="12"/>
      <c r="J712" s="12"/>
      <c r="K712" s="12"/>
      <c r="L712" s="12"/>
      <c r="M712" s="12"/>
    </row>
    <row r="713" spans="6:13">
      <c r="F713" s="12"/>
      <c r="G713" s="12"/>
      <c r="H713" s="12"/>
      <c r="I713" s="12"/>
      <c r="J713" s="12"/>
      <c r="K713" s="12"/>
      <c r="L713" s="12"/>
      <c r="M713" s="12"/>
    </row>
    <row r="714" spans="6:13">
      <c r="F714" s="12"/>
      <c r="G714" s="12"/>
      <c r="H714" s="12"/>
      <c r="I714" s="12"/>
      <c r="J714" s="12"/>
      <c r="K714" s="12"/>
      <c r="L714" s="12"/>
      <c r="M714" s="12"/>
    </row>
    <row r="715" spans="6:13">
      <c r="F715" s="12"/>
      <c r="G715" s="12"/>
      <c r="H715" s="12"/>
      <c r="I715" s="12"/>
      <c r="J715" s="12"/>
      <c r="K715" s="12"/>
      <c r="L715" s="12"/>
      <c r="M715" s="12"/>
    </row>
    <row r="716" spans="6:13">
      <c r="F716" s="12"/>
      <c r="G716" s="12"/>
      <c r="H716" s="12"/>
      <c r="I716" s="12"/>
      <c r="J716" s="12"/>
      <c r="K716" s="12"/>
      <c r="L716" s="12"/>
      <c r="M716" s="12"/>
    </row>
    <row r="717" spans="6:13">
      <c r="F717" s="12"/>
      <c r="G717" s="12"/>
      <c r="H717" s="12"/>
      <c r="I717" s="12"/>
      <c r="J717" s="12"/>
      <c r="K717" s="12"/>
      <c r="L717" s="12"/>
      <c r="M717" s="12"/>
    </row>
    <row r="718" spans="6:13">
      <c r="F718" s="12"/>
      <c r="G718" s="12"/>
      <c r="H718" s="12"/>
      <c r="I718" s="12"/>
      <c r="J718" s="12"/>
      <c r="K718" s="12"/>
      <c r="L718" s="12"/>
      <c r="M718" s="12"/>
    </row>
    <row r="719" spans="6:13">
      <c r="F719" s="12"/>
      <c r="G719" s="12"/>
      <c r="H719" s="12"/>
      <c r="I719" s="12"/>
      <c r="J719" s="12"/>
      <c r="K719" s="12"/>
      <c r="L719" s="12"/>
      <c r="M719" s="12"/>
    </row>
    <row r="720" spans="6:13">
      <c r="F720" s="12"/>
      <c r="G720" s="12"/>
      <c r="H720" s="12"/>
      <c r="I720" s="12"/>
      <c r="J720" s="12"/>
      <c r="K720" s="12"/>
      <c r="L720" s="12"/>
      <c r="M720" s="12"/>
    </row>
    <row r="721" spans="6:13">
      <c r="F721" s="12"/>
      <c r="G721" s="12"/>
      <c r="H721" s="12"/>
      <c r="I721" s="12"/>
      <c r="J721" s="12"/>
      <c r="K721" s="12"/>
      <c r="L721" s="12"/>
      <c r="M721" s="12"/>
    </row>
    <row r="722" spans="6:13">
      <c r="F722" s="12"/>
      <c r="G722" s="12"/>
      <c r="H722" s="12"/>
      <c r="I722" s="12"/>
      <c r="J722" s="12"/>
      <c r="K722" s="12"/>
      <c r="L722" s="12"/>
      <c r="M722" s="12"/>
    </row>
    <row r="723" spans="6:13">
      <c r="F723" s="12"/>
      <c r="G723" s="12"/>
      <c r="H723" s="12"/>
      <c r="I723" s="12"/>
      <c r="J723" s="12"/>
      <c r="K723" s="12"/>
      <c r="L723" s="12"/>
      <c r="M723" s="12"/>
    </row>
    <row r="724" spans="6:13">
      <c r="F724" s="12"/>
      <c r="G724" s="12"/>
      <c r="H724" s="12"/>
      <c r="I724" s="12"/>
      <c r="J724" s="12"/>
      <c r="K724" s="12"/>
      <c r="L724" s="12"/>
      <c r="M724" s="12"/>
    </row>
    <row r="725" spans="6:13">
      <c r="F725" s="12"/>
      <c r="G725" s="12"/>
      <c r="H725" s="12"/>
      <c r="I725" s="12"/>
      <c r="J725" s="12"/>
      <c r="K725" s="12"/>
      <c r="L725" s="12"/>
      <c r="M725" s="12"/>
    </row>
    <row r="726" spans="6:13">
      <c r="F726" s="12"/>
      <c r="G726" s="12"/>
      <c r="H726" s="12"/>
      <c r="I726" s="12"/>
      <c r="J726" s="12"/>
      <c r="K726" s="12"/>
      <c r="L726" s="12"/>
      <c r="M726" s="12"/>
    </row>
    <row r="727" spans="6:13">
      <c r="F727" s="12"/>
      <c r="G727" s="12"/>
      <c r="H727" s="12"/>
      <c r="I727" s="12"/>
      <c r="J727" s="12"/>
      <c r="K727" s="12"/>
      <c r="L727" s="12"/>
      <c r="M727" s="12"/>
    </row>
    <row r="728" spans="6:13">
      <c r="F728" s="12"/>
      <c r="G728" s="12"/>
      <c r="H728" s="12"/>
      <c r="I728" s="12"/>
      <c r="J728" s="12"/>
      <c r="K728" s="12"/>
      <c r="L728" s="12"/>
      <c r="M728" s="12"/>
    </row>
    <row r="729" spans="6:13">
      <c r="F729" s="12"/>
      <c r="G729" s="12"/>
      <c r="H729" s="12"/>
      <c r="I729" s="12"/>
      <c r="J729" s="12"/>
      <c r="K729" s="12"/>
      <c r="L729" s="12"/>
      <c r="M729" s="12"/>
    </row>
    <row r="730" spans="6:13">
      <c r="F730" s="12"/>
      <c r="G730" s="12"/>
      <c r="H730" s="12"/>
      <c r="I730" s="12"/>
      <c r="J730" s="12"/>
      <c r="K730" s="12"/>
      <c r="L730" s="12"/>
      <c r="M730" s="12"/>
    </row>
    <row r="731" spans="6:13">
      <c r="F731" s="12"/>
      <c r="G731" s="12"/>
      <c r="H731" s="12"/>
      <c r="I731" s="12"/>
      <c r="J731" s="12"/>
      <c r="K731" s="12"/>
      <c r="L731" s="12"/>
      <c r="M731" s="12"/>
    </row>
    <row r="732" spans="6:13">
      <c r="F732" s="12"/>
      <c r="G732" s="12"/>
      <c r="H732" s="12"/>
      <c r="I732" s="12"/>
      <c r="J732" s="12"/>
      <c r="K732" s="12"/>
      <c r="L732" s="12"/>
      <c r="M732" s="12"/>
    </row>
    <row r="733" spans="6:13">
      <c r="F733" s="12"/>
      <c r="G733" s="12"/>
      <c r="H733" s="12"/>
      <c r="I733" s="12"/>
      <c r="J733" s="12"/>
      <c r="K733" s="12"/>
      <c r="L733" s="12"/>
      <c r="M733" s="12"/>
    </row>
    <row r="734" spans="6:13">
      <c r="F734" s="12"/>
      <c r="G734" s="12"/>
      <c r="H734" s="12"/>
      <c r="I734" s="12"/>
      <c r="J734" s="12"/>
      <c r="K734" s="12"/>
      <c r="L734" s="12"/>
      <c r="M734" s="12"/>
    </row>
    <row r="735" spans="6:13">
      <c r="F735" s="12"/>
      <c r="G735" s="12"/>
      <c r="H735" s="12"/>
      <c r="I735" s="12"/>
      <c r="J735" s="12"/>
      <c r="K735" s="12"/>
      <c r="L735" s="12"/>
      <c r="M735" s="12"/>
    </row>
    <row r="736" spans="6:13">
      <c r="F736" s="12"/>
      <c r="G736" s="12"/>
      <c r="H736" s="12"/>
      <c r="I736" s="12"/>
      <c r="J736" s="12"/>
      <c r="K736" s="12"/>
      <c r="L736" s="12"/>
      <c r="M736" s="12"/>
    </row>
    <row r="737" spans="6:13">
      <c r="F737" s="12"/>
      <c r="G737" s="12"/>
      <c r="H737" s="12"/>
      <c r="I737" s="12"/>
      <c r="J737" s="12"/>
      <c r="K737" s="12"/>
      <c r="L737" s="12"/>
      <c r="M737" s="12"/>
    </row>
    <row r="738" spans="6:13">
      <c r="F738" s="12"/>
      <c r="G738" s="12"/>
      <c r="H738" s="12"/>
      <c r="I738" s="12"/>
      <c r="J738" s="12"/>
      <c r="K738" s="12"/>
      <c r="L738" s="12"/>
      <c r="M738" s="12"/>
    </row>
    <row r="739" spans="6:13">
      <c r="F739" s="12"/>
      <c r="G739" s="12"/>
      <c r="H739" s="12"/>
      <c r="I739" s="12"/>
      <c r="J739" s="12"/>
      <c r="K739" s="12"/>
      <c r="L739" s="12"/>
      <c r="M739" s="12"/>
    </row>
    <row r="740" spans="6:13">
      <c r="F740" s="12"/>
      <c r="G740" s="12"/>
      <c r="H740" s="12"/>
      <c r="I740" s="12"/>
      <c r="J740" s="12"/>
      <c r="K740" s="12"/>
      <c r="L740" s="12"/>
      <c r="M740" s="12"/>
    </row>
    <row r="741" spans="6:13">
      <c r="F741" s="12"/>
      <c r="G741" s="12"/>
      <c r="H741" s="12"/>
      <c r="I741" s="12"/>
      <c r="J741" s="12"/>
      <c r="K741" s="12"/>
      <c r="L741" s="12"/>
      <c r="M741" s="12"/>
    </row>
    <row r="742" spans="6:13">
      <c r="F742" s="12"/>
      <c r="G742" s="12"/>
      <c r="H742" s="12"/>
      <c r="I742" s="12"/>
      <c r="J742" s="12"/>
      <c r="K742" s="12"/>
      <c r="L742" s="12"/>
      <c r="M742" s="12"/>
    </row>
    <row r="743" spans="6:13">
      <c r="F743" s="12"/>
      <c r="G743" s="12"/>
      <c r="H743" s="12"/>
      <c r="I743" s="12"/>
      <c r="J743" s="12"/>
      <c r="K743" s="12"/>
      <c r="L743" s="12"/>
      <c r="M743" s="12"/>
    </row>
    <row r="744" spans="6:13">
      <c r="F744" s="12"/>
      <c r="G744" s="12"/>
      <c r="H744" s="12"/>
      <c r="I744" s="12"/>
      <c r="J744" s="12"/>
      <c r="K744" s="12"/>
      <c r="L744" s="12"/>
      <c r="M744" s="12"/>
    </row>
    <row r="745" spans="6:13">
      <c r="F745" s="12"/>
      <c r="G745" s="12"/>
      <c r="H745" s="12"/>
      <c r="I745" s="12"/>
      <c r="J745" s="12"/>
      <c r="K745" s="12"/>
      <c r="L745" s="12"/>
      <c r="M745" s="12"/>
    </row>
    <row r="746" spans="6:13">
      <c r="F746" s="12"/>
      <c r="G746" s="12"/>
      <c r="H746" s="12"/>
      <c r="I746" s="12"/>
      <c r="J746" s="12"/>
      <c r="K746" s="12"/>
      <c r="L746" s="12"/>
      <c r="M746" s="12"/>
    </row>
    <row r="747" spans="6:13">
      <c r="F747" s="12"/>
      <c r="G747" s="12"/>
      <c r="H747" s="12"/>
      <c r="I747" s="12"/>
      <c r="J747" s="12"/>
      <c r="K747" s="12"/>
      <c r="L747" s="12"/>
      <c r="M747" s="12"/>
    </row>
    <row r="748" spans="6:13">
      <c r="F748" s="12"/>
      <c r="G748" s="12"/>
      <c r="H748" s="12"/>
      <c r="I748" s="12"/>
      <c r="J748" s="12"/>
      <c r="K748" s="12"/>
      <c r="L748" s="12"/>
      <c r="M748" s="12"/>
    </row>
    <row r="749" spans="6:13">
      <c r="F749" s="12"/>
      <c r="G749" s="12"/>
      <c r="H749" s="12"/>
      <c r="I749" s="12"/>
      <c r="J749" s="12"/>
      <c r="K749" s="12"/>
      <c r="L749" s="12"/>
      <c r="M749" s="12"/>
    </row>
    <row r="750" spans="6:13">
      <c r="F750" s="12"/>
      <c r="G750" s="12"/>
      <c r="H750" s="12"/>
      <c r="I750" s="12"/>
      <c r="J750" s="12"/>
      <c r="K750" s="12"/>
      <c r="L750" s="12"/>
      <c r="M750" s="12"/>
    </row>
    <row r="751" spans="6:13">
      <c r="F751" s="12"/>
      <c r="G751" s="12"/>
      <c r="H751" s="12"/>
      <c r="I751" s="12"/>
      <c r="J751" s="12"/>
      <c r="K751" s="12"/>
      <c r="L751" s="12"/>
      <c r="M751" s="12"/>
    </row>
    <row r="752" spans="6:13">
      <c r="F752" s="12"/>
      <c r="G752" s="12"/>
      <c r="H752" s="12"/>
      <c r="I752" s="12"/>
      <c r="J752" s="12"/>
      <c r="K752" s="12"/>
      <c r="L752" s="12"/>
      <c r="M752" s="12"/>
    </row>
    <row r="753" spans="6:13">
      <c r="F753" s="12"/>
      <c r="G753" s="12"/>
      <c r="H753" s="12"/>
      <c r="I753" s="12"/>
      <c r="J753" s="12"/>
      <c r="K753" s="12"/>
      <c r="L753" s="12"/>
      <c r="M753" s="12"/>
    </row>
    <row r="754" spans="6:13">
      <c r="F754" s="12"/>
      <c r="G754" s="12"/>
      <c r="H754" s="12"/>
      <c r="I754" s="12"/>
      <c r="J754" s="12"/>
      <c r="K754" s="12"/>
      <c r="L754" s="12"/>
      <c r="M754" s="12"/>
    </row>
    <row r="755" spans="6:13">
      <c r="F755" s="12"/>
      <c r="G755" s="12"/>
      <c r="H755" s="12"/>
      <c r="I755" s="12"/>
      <c r="J755" s="12"/>
      <c r="K755" s="12"/>
      <c r="L755" s="12"/>
      <c r="M755" s="12"/>
    </row>
    <row r="756" spans="6:13">
      <c r="F756" s="12"/>
      <c r="G756" s="12"/>
      <c r="H756" s="12"/>
      <c r="I756" s="12"/>
      <c r="J756" s="12"/>
      <c r="K756" s="12"/>
      <c r="L756" s="12"/>
      <c r="M756" s="12"/>
    </row>
    <row r="757" spans="6:13">
      <c r="F757" s="12"/>
      <c r="G757" s="12"/>
      <c r="H757" s="12"/>
      <c r="I757" s="12"/>
      <c r="J757" s="12"/>
      <c r="K757" s="12"/>
      <c r="L757" s="12"/>
      <c r="M757" s="12"/>
    </row>
    <row r="758" spans="6:13">
      <c r="F758" s="12"/>
      <c r="G758" s="12"/>
      <c r="H758" s="12"/>
      <c r="I758" s="12"/>
      <c r="J758" s="12"/>
      <c r="K758" s="12"/>
      <c r="L758" s="12"/>
      <c r="M758" s="12"/>
    </row>
    <row r="759" spans="6:13">
      <c r="F759" s="12"/>
      <c r="G759" s="12"/>
      <c r="H759" s="12"/>
      <c r="I759" s="12"/>
      <c r="J759" s="12"/>
      <c r="K759" s="12"/>
      <c r="L759" s="12"/>
      <c r="M759" s="12"/>
    </row>
    <row r="760" spans="6:13">
      <c r="F760" s="12"/>
      <c r="G760" s="12"/>
      <c r="H760" s="12"/>
      <c r="I760" s="12"/>
      <c r="J760" s="12"/>
      <c r="K760" s="12"/>
      <c r="L760" s="12"/>
      <c r="M760" s="12"/>
    </row>
    <row r="761" spans="6:13">
      <c r="F761" s="12"/>
      <c r="G761" s="12"/>
      <c r="H761" s="12"/>
      <c r="I761" s="12"/>
      <c r="J761" s="12"/>
      <c r="K761" s="12"/>
      <c r="L761" s="12"/>
      <c r="M761" s="12"/>
    </row>
    <row r="762" spans="6:13">
      <c r="F762" s="12"/>
      <c r="G762" s="12"/>
      <c r="H762" s="12"/>
      <c r="I762" s="12"/>
      <c r="J762" s="12"/>
      <c r="K762" s="12"/>
      <c r="L762" s="12"/>
      <c r="M762" s="12"/>
    </row>
    <row r="763" spans="6:13">
      <c r="F763" s="12"/>
      <c r="G763" s="12"/>
      <c r="H763" s="12"/>
      <c r="I763" s="12"/>
      <c r="J763" s="12"/>
      <c r="K763" s="12"/>
      <c r="L763" s="12"/>
      <c r="M763" s="12"/>
    </row>
    <row r="764" spans="6:13">
      <c r="F764" s="12"/>
      <c r="G764" s="12"/>
      <c r="H764" s="12"/>
      <c r="I764" s="12"/>
      <c r="J764" s="12"/>
      <c r="K764" s="12"/>
      <c r="L764" s="12"/>
      <c r="M764" s="12"/>
    </row>
    <row r="765" spans="6:13">
      <c r="F765" s="12"/>
      <c r="G765" s="12"/>
      <c r="H765" s="12"/>
      <c r="I765" s="12"/>
      <c r="J765" s="12"/>
      <c r="K765" s="12"/>
      <c r="L765" s="12"/>
      <c r="M765" s="12"/>
    </row>
    <row r="766" spans="6:13">
      <c r="F766" s="12"/>
      <c r="G766" s="12"/>
      <c r="H766" s="12"/>
      <c r="I766" s="12"/>
      <c r="J766" s="12"/>
      <c r="K766" s="12"/>
      <c r="L766" s="12"/>
      <c r="M766" s="12"/>
    </row>
    <row r="767" spans="6:13">
      <c r="F767" s="12"/>
      <c r="G767" s="12"/>
      <c r="H767" s="12"/>
      <c r="I767" s="12"/>
      <c r="J767" s="12"/>
      <c r="K767" s="12"/>
      <c r="L767" s="12"/>
      <c r="M767" s="12"/>
    </row>
    <row r="768" spans="6:13">
      <c r="F768" s="12"/>
      <c r="G768" s="12"/>
      <c r="H768" s="12"/>
      <c r="I768" s="12"/>
      <c r="J768" s="12"/>
      <c r="K768" s="12"/>
      <c r="L768" s="12"/>
      <c r="M768" s="12"/>
    </row>
    <row r="769" spans="6:13">
      <c r="F769" s="12"/>
      <c r="G769" s="12"/>
      <c r="H769" s="12"/>
      <c r="I769" s="12"/>
      <c r="J769" s="12"/>
      <c r="K769" s="12"/>
      <c r="L769" s="12"/>
      <c r="M769" s="12"/>
    </row>
    <row r="770" spans="6:13">
      <c r="F770" s="12"/>
      <c r="G770" s="12"/>
      <c r="H770" s="12"/>
      <c r="I770" s="12"/>
      <c r="J770" s="12"/>
      <c r="K770" s="12"/>
      <c r="L770" s="12"/>
      <c r="M770" s="12"/>
    </row>
    <row r="771" spans="6:13">
      <c r="F771" s="12"/>
      <c r="G771" s="12"/>
      <c r="H771" s="12"/>
      <c r="I771" s="12"/>
      <c r="J771" s="12"/>
      <c r="K771" s="12"/>
      <c r="L771" s="12"/>
      <c r="M771" s="12"/>
    </row>
    <row r="772" spans="6:13">
      <c r="F772" s="12"/>
      <c r="G772" s="12"/>
      <c r="H772" s="12"/>
      <c r="I772" s="12"/>
      <c r="J772" s="12"/>
      <c r="K772" s="12"/>
      <c r="L772" s="12"/>
      <c r="M772" s="12"/>
    </row>
    <row r="773" spans="6:13">
      <c r="F773" s="12"/>
      <c r="G773" s="12"/>
      <c r="H773" s="12"/>
      <c r="I773" s="12"/>
      <c r="J773" s="12"/>
      <c r="K773" s="12"/>
      <c r="L773" s="12"/>
      <c r="M773" s="12"/>
    </row>
    <row r="774" spans="6:13">
      <c r="F774" s="12"/>
      <c r="G774" s="12"/>
      <c r="H774" s="12"/>
      <c r="I774" s="12"/>
      <c r="J774" s="12"/>
      <c r="K774" s="12"/>
      <c r="L774" s="12"/>
      <c r="M774" s="12"/>
    </row>
    <row r="775" spans="6:13">
      <c r="F775" s="12"/>
      <c r="G775" s="12"/>
      <c r="H775" s="12"/>
      <c r="I775" s="12"/>
      <c r="J775" s="12"/>
      <c r="K775" s="12"/>
      <c r="L775" s="12"/>
      <c r="M775" s="12"/>
    </row>
    <row r="776" spans="6:13">
      <c r="F776" s="12"/>
      <c r="G776" s="12"/>
      <c r="H776" s="12"/>
      <c r="I776" s="12"/>
      <c r="J776" s="12"/>
      <c r="K776" s="12"/>
      <c r="L776" s="12"/>
      <c r="M776" s="12"/>
    </row>
    <row r="777" spans="6:13">
      <c r="F777" s="12"/>
      <c r="G777" s="12"/>
      <c r="H777" s="12"/>
      <c r="I777" s="12"/>
      <c r="J777" s="12"/>
      <c r="K777" s="12"/>
      <c r="L777" s="12"/>
      <c r="M777" s="12"/>
    </row>
    <row r="778" spans="6:13">
      <c r="F778" s="12"/>
      <c r="G778" s="12"/>
      <c r="H778" s="12"/>
      <c r="I778" s="12"/>
      <c r="J778" s="12"/>
      <c r="K778" s="12"/>
      <c r="L778" s="12"/>
      <c r="M778" s="12"/>
    </row>
    <row r="779" spans="6:13">
      <c r="F779" s="12"/>
      <c r="G779" s="12"/>
      <c r="H779" s="12"/>
      <c r="I779" s="12"/>
      <c r="J779" s="12"/>
      <c r="K779" s="12"/>
      <c r="L779" s="12"/>
      <c r="M779" s="12"/>
    </row>
    <row r="780" spans="6:13">
      <c r="F780" s="12"/>
      <c r="G780" s="12"/>
      <c r="H780" s="12"/>
      <c r="I780" s="12"/>
      <c r="J780" s="12"/>
      <c r="K780" s="12"/>
      <c r="L780" s="12"/>
      <c r="M780" s="12"/>
    </row>
    <row r="781" spans="6:13">
      <c r="F781" s="12"/>
      <c r="G781" s="12"/>
      <c r="H781" s="12"/>
      <c r="I781" s="12"/>
      <c r="J781" s="12"/>
      <c r="K781" s="12"/>
      <c r="L781" s="12"/>
      <c r="M781" s="12"/>
    </row>
    <row r="782" spans="6:13">
      <c r="F782" s="12"/>
      <c r="G782" s="12"/>
      <c r="H782" s="12"/>
      <c r="I782" s="12"/>
      <c r="J782" s="12"/>
      <c r="K782" s="12"/>
      <c r="L782" s="12"/>
      <c r="M782" s="12"/>
    </row>
    <row r="783" spans="6:13">
      <c r="F783" s="12"/>
      <c r="G783" s="12"/>
      <c r="H783" s="12"/>
      <c r="I783" s="12"/>
      <c r="J783" s="12"/>
      <c r="K783" s="12"/>
      <c r="L783" s="12"/>
      <c r="M783" s="12"/>
    </row>
    <row r="784" spans="6:13">
      <c r="F784" s="12"/>
      <c r="G784" s="12"/>
      <c r="H784" s="12"/>
      <c r="I784" s="12"/>
      <c r="J784" s="12"/>
      <c r="K784" s="12"/>
      <c r="L784" s="12"/>
      <c r="M784" s="12"/>
    </row>
    <row r="785" spans="6:13">
      <c r="F785" s="12"/>
      <c r="G785" s="12"/>
      <c r="H785" s="12"/>
      <c r="I785" s="12"/>
      <c r="J785" s="12"/>
      <c r="K785" s="12"/>
      <c r="L785" s="12"/>
      <c r="M785" s="12"/>
    </row>
    <row r="786" spans="6:13">
      <c r="F786" s="12"/>
      <c r="G786" s="12"/>
      <c r="H786" s="12"/>
      <c r="I786" s="12"/>
      <c r="J786" s="12"/>
      <c r="K786" s="12"/>
      <c r="L786" s="12"/>
      <c r="M786" s="12"/>
    </row>
    <row r="787" spans="6:13">
      <c r="F787" s="12"/>
      <c r="G787" s="12"/>
      <c r="H787" s="12"/>
      <c r="I787" s="12"/>
      <c r="J787" s="12"/>
      <c r="K787" s="12"/>
      <c r="L787" s="12"/>
      <c r="M787" s="12"/>
    </row>
    <row r="788" spans="6:13">
      <c r="F788" s="12"/>
      <c r="G788" s="12"/>
      <c r="H788" s="12"/>
      <c r="I788" s="12"/>
      <c r="J788" s="12"/>
      <c r="K788" s="12"/>
      <c r="L788" s="12"/>
      <c r="M788" s="12"/>
    </row>
    <row r="789" spans="6:13">
      <c r="F789" s="12"/>
      <c r="G789" s="12"/>
      <c r="H789" s="12"/>
      <c r="I789" s="12"/>
      <c r="J789" s="12"/>
      <c r="K789" s="12"/>
      <c r="L789" s="12"/>
      <c r="M789" s="12"/>
    </row>
    <row r="790" spans="6:13">
      <c r="F790" s="12"/>
      <c r="G790" s="12"/>
      <c r="H790" s="12"/>
      <c r="I790" s="12"/>
      <c r="J790" s="12"/>
      <c r="K790" s="12"/>
      <c r="L790" s="12"/>
      <c r="M790" s="12"/>
    </row>
    <row r="791" spans="6:13">
      <c r="F791" s="12"/>
      <c r="G791" s="12"/>
      <c r="H791" s="12"/>
      <c r="I791" s="12"/>
      <c r="J791" s="12"/>
      <c r="K791" s="12"/>
      <c r="L791" s="12"/>
      <c r="M791" s="12"/>
    </row>
    <row r="792" spans="6:13">
      <c r="F792" s="12"/>
      <c r="G792" s="12"/>
      <c r="H792" s="12"/>
      <c r="I792" s="12"/>
      <c r="J792" s="12"/>
      <c r="K792" s="12"/>
      <c r="L792" s="12"/>
      <c r="M792" s="12"/>
    </row>
    <row r="793" spans="6:13">
      <c r="F793" s="12"/>
      <c r="G793" s="12"/>
      <c r="H793" s="12"/>
      <c r="I793" s="12"/>
      <c r="J793" s="12"/>
      <c r="K793" s="12"/>
      <c r="L793" s="12"/>
      <c r="M793" s="12"/>
    </row>
    <row r="794" spans="6:13">
      <c r="F794" s="12"/>
      <c r="G794" s="12"/>
      <c r="H794" s="12"/>
      <c r="I794" s="12"/>
      <c r="J794" s="12"/>
      <c r="K794" s="12"/>
      <c r="L794" s="12"/>
      <c r="M794" s="12"/>
    </row>
    <row r="795" spans="6:13">
      <c r="F795" s="12"/>
      <c r="G795" s="12"/>
      <c r="H795" s="12"/>
      <c r="I795" s="12"/>
      <c r="J795" s="12"/>
      <c r="K795" s="12"/>
      <c r="L795" s="12"/>
      <c r="M795" s="12"/>
    </row>
    <row r="796" spans="6:13">
      <c r="F796" s="12"/>
      <c r="G796" s="12"/>
      <c r="H796" s="12"/>
      <c r="I796" s="12"/>
      <c r="J796" s="12"/>
      <c r="K796" s="12"/>
      <c r="L796" s="12"/>
      <c r="M796" s="12"/>
    </row>
    <row r="797" spans="6:13">
      <c r="F797" s="12"/>
      <c r="G797" s="12"/>
      <c r="H797" s="12"/>
      <c r="I797" s="12"/>
      <c r="J797" s="12"/>
      <c r="K797" s="12"/>
      <c r="L797" s="12"/>
      <c r="M797" s="12"/>
    </row>
    <row r="798" spans="6:13">
      <c r="F798" s="12"/>
      <c r="G798" s="12"/>
      <c r="H798" s="12"/>
      <c r="I798" s="12"/>
      <c r="J798" s="12"/>
      <c r="K798" s="12"/>
      <c r="L798" s="12"/>
      <c r="M798" s="12"/>
    </row>
    <row r="799" spans="6:13">
      <c r="F799" s="12"/>
      <c r="G799" s="12"/>
      <c r="H799" s="12"/>
      <c r="I799" s="12"/>
      <c r="J799" s="12"/>
      <c r="K799" s="12"/>
      <c r="L799" s="12"/>
      <c r="M799" s="12"/>
    </row>
    <row r="800" spans="6:13">
      <c r="F800" s="12"/>
      <c r="G800" s="12"/>
      <c r="H800" s="12"/>
      <c r="I800" s="12"/>
      <c r="J800" s="12"/>
      <c r="K800" s="12"/>
      <c r="L800" s="12"/>
      <c r="M800" s="12"/>
    </row>
    <row r="801" spans="6:13">
      <c r="F801" s="12"/>
      <c r="G801" s="12"/>
      <c r="H801" s="12"/>
      <c r="I801" s="12"/>
      <c r="J801" s="12"/>
      <c r="K801" s="12"/>
      <c r="L801" s="12"/>
      <c r="M801" s="12"/>
    </row>
    <row r="802" spans="6:13">
      <c r="F802" s="12"/>
      <c r="G802" s="12"/>
      <c r="H802" s="12"/>
      <c r="I802" s="12"/>
      <c r="J802" s="12"/>
      <c r="K802" s="12"/>
      <c r="L802" s="12"/>
      <c r="M802" s="12"/>
    </row>
    <row r="803" spans="6:13">
      <c r="F803" s="12"/>
      <c r="G803" s="12"/>
      <c r="H803" s="12"/>
      <c r="I803" s="12"/>
      <c r="J803" s="12"/>
      <c r="K803" s="12"/>
      <c r="L803" s="12"/>
      <c r="M803" s="12"/>
    </row>
    <row r="804" spans="6:13">
      <c r="F804" s="12"/>
      <c r="G804" s="12"/>
      <c r="H804" s="12"/>
      <c r="I804" s="12"/>
      <c r="J804" s="12"/>
      <c r="K804" s="12"/>
      <c r="L804" s="12"/>
      <c r="M804" s="12"/>
    </row>
    <row r="805" spans="6:13">
      <c r="F805" s="12"/>
      <c r="G805" s="12"/>
      <c r="H805" s="12"/>
      <c r="I805" s="12"/>
      <c r="J805" s="12"/>
      <c r="K805" s="12"/>
      <c r="L805" s="12"/>
      <c r="M805" s="12"/>
    </row>
    <row r="806" spans="6:13">
      <c r="F806" s="12"/>
      <c r="G806" s="12"/>
      <c r="H806" s="12"/>
      <c r="I806" s="12"/>
      <c r="J806" s="12"/>
      <c r="K806" s="12"/>
      <c r="L806" s="12"/>
      <c r="M806" s="12"/>
    </row>
    <row r="807" spans="6:13">
      <c r="F807" s="12"/>
      <c r="G807" s="12"/>
      <c r="H807" s="12"/>
      <c r="I807" s="12"/>
      <c r="J807" s="12"/>
      <c r="K807" s="12"/>
      <c r="L807" s="12"/>
      <c r="M807" s="12"/>
    </row>
    <row r="808" spans="6:13">
      <c r="F808" s="12"/>
      <c r="G808" s="12"/>
      <c r="H808" s="12"/>
      <c r="I808" s="12"/>
      <c r="J808" s="12"/>
      <c r="K808" s="12"/>
      <c r="L808" s="12"/>
      <c r="M808" s="12"/>
    </row>
    <row r="809" spans="6:13">
      <c r="F809" s="12"/>
      <c r="G809" s="12"/>
      <c r="H809" s="12"/>
      <c r="I809" s="12"/>
      <c r="J809" s="12"/>
      <c r="K809" s="12"/>
      <c r="L809" s="12"/>
      <c r="M809" s="12"/>
    </row>
    <row r="810" spans="6:13">
      <c r="F810" s="12"/>
      <c r="G810" s="12"/>
      <c r="H810" s="12"/>
      <c r="I810" s="12"/>
      <c r="J810" s="12"/>
      <c r="K810" s="12"/>
      <c r="L810" s="12"/>
      <c r="M810" s="12"/>
    </row>
    <row r="811" spans="6:13">
      <c r="F811" s="12"/>
      <c r="G811" s="12"/>
      <c r="H811" s="12"/>
      <c r="I811" s="12"/>
      <c r="L811" s="12"/>
      <c r="M811" s="12"/>
    </row>
  </sheetData>
  <protectedRanges>
    <protectedRange sqref="J62:J96 K62:K72 K74:K96 N63:R97 M96:M97 M63:M88 M90:M94 L63:L97 E63:I97" name="Range2"/>
    <protectedRange sqref="E44 E57 E37 E41:E42 E51:E53 E55 J23 E26:E35 E12:E22 E24" name="Range1"/>
  </protectedRanges>
  <mergeCells count="16">
    <mergeCell ref="S11:T11"/>
    <mergeCell ref="P29:Q29"/>
    <mergeCell ref="J11:K11"/>
    <mergeCell ref="M11:N11"/>
    <mergeCell ref="P11:Q11"/>
    <mergeCell ref="K25:T26"/>
    <mergeCell ref="I47:I48"/>
    <mergeCell ref="J47:J48"/>
    <mergeCell ref="K47:K48"/>
    <mergeCell ref="S29:T29"/>
    <mergeCell ref="M29:N29"/>
    <mergeCell ref="N45:R45"/>
    <mergeCell ref="I43:K44"/>
    <mergeCell ref="I45:I46"/>
    <mergeCell ref="J45:J46"/>
    <mergeCell ref="K45:K46"/>
  </mergeCells>
  <phoneticPr fontId="132" type="noConversion"/>
  <printOptions horizontalCentered="1"/>
  <pageMargins left="0.55118110236220474" right="0.31496062992125984" top="0.98425196850393704" bottom="0" header="0.51181102362204722" footer="0.98425196850393704"/>
  <pageSetup scale="11" orientation="portrait" r:id="rId1"/>
  <headerFooter alignWithMargins="0">
    <oddFooter>&amp;L_x000D_&amp;1#&amp;"Calibri"&amp;10&amp;K008000 Unrestricted&amp;C&amp;"Barclays Sans,Bold"&amp;48UNRESTRICTED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B8:K25"/>
  <sheetViews>
    <sheetView view="pageBreakPreview" zoomScale="60" zoomScaleNormal="100" workbookViewId="0">
      <selection activeCell="J50" sqref="J50"/>
    </sheetView>
  </sheetViews>
  <sheetFormatPr defaultColWidth="9.140625" defaultRowHeight="12.75"/>
  <cols>
    <col min="2" max="2" width="14.5703125" bestFit="1" customWidth="1"/>
    <col min="3" max="3" width="29.140625" bestFit="1" customWidth="1"/>
    <col min="11" max="11" width="10" bestFit="1" customWidth="1"/>
  </cols>
  <sheetData>
    <row r="8" spans="2:11">
      <c r="K8" s="245">
        <v>43430</v>
      </c>
    </row>
    <row r="10" spans="2:11">
      <c r="K10" t="s">
        <v>111</v>
      </c>
    </row>
    <row r="15" spans="2:11" ht="35.25">
      <c r="B15" s="175" t="s">
        <v>112</v>
      </c>
      <c r="C15" s="176">
        <f>Date!K8</f>
        <v>46134</v>
      </c>
    </row>
    <row r="17" spans="2:6" ht="35.25">
      <c r="B17" s="175" t="s">
        <v>113</v>
      </c>
    </row>
    <row r="21" spans="2:6" ht="30" customHeight="1" thickBot="1"/>
    <row r="22" spans="2:6" ht="23.25" hidden="1" customHeight="1"/>
    <row r="23" spans="2:6" ht="83.25" customHeight="1" thickTop="1">
      <c r="B23" s="653" t="s">
        <v>114</v>
      </c>
      <c r="C23" s="654"/>
      <c r="D23" s="654"/>
      <c r="E23" s="654"/>
      <c r="F23" s="655"/>
    </row>
    <row r="24" spans="2:6" ht="89.25" customHeight="1" thickBot="1">
      <c r="B24" s="656">
        <f>'External Rates'!K42</f>
        <v>0</v>
      </c>
      <c r="C24" s="657"/>
      <c r="D24" s="657"/>
      <c r="E24" s="657"/>
      <c r="F24" s="658"/>
    </row>
    <row r="25" spans="2:6" ht="13.5" thickTop="1"/>
  </sheetData>
  <mergeCells count="2">
    <mergeCell ref="B23:F23"/>
    <mergeCell ref="B24:F24"/>
  </mergeCells>
  <phoneticPr fontId="132" type="noConversion"/>
  <pageMargins left="0.7" right="0.7" top="0.75" bottom="0.75" header="0.3" footer="0.3"/>
  <pageSetup paperSize="9" scale="70" orientation="portrait" r:id="rId1"/>
  <headerFooter>
    <oddFooter>&amp;L_x000D_&amp;1#&amp;"Calibri"&amp;10&amp;K008000 Unrestricted</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B1:AD115"/>
  <sheetViews>
    <sheetView zoomScale="41" zoomScaleNormal="41" zoomScaleSheetLayoutView="40" zoomScalePageLayoutView="10" workbookViewId="0">
      <selection activeCell="I14" sqref="I14"/>
    </sheetView>
  </sheetViews>
  <sheetFormatPr defaultColWidth="9.140625" defaultRowHeight="25.5"/>
  <cols>
    <col min="1" max="1" width="9.140625" style="109"/>
    <col min="2" max="2" width="94.28515625" style="109" bestFit="1" customWidth="1"/>
    <col min="3" max="3" width="21.85546875" style="109" bestFit="1" customWidth="1"/>
    <col min="4" max="4" width="18" style="109" customWidth="1"/>
    <col min="5" max="5" width="58" style="109" customWidth="1"/>
    <col min="6" max="6" width="88" style="109" bestFit="1" customWidth="1"/>
    <col min="7" max="7" width="114.140625" style="109" bestFit="1" customWidth="1"/>
    <col min="8" max="8" width="56.5703125" style="109" bestFit="1" customWidth="1"/>
    <col min="9" max="9" width="43" style="109" bestFit="1" customWidth="1"/>
    <col min="10" max="10" width="24.85546875" style="109" bestFit="1" customWidth="1"/>
    <col min="11" max="11" width="66" style="109" bestFit="1" customWidth="1"/>
    <col min="12" max="12" width="42.42578125" style="109" customWidth="1"/>
    <col min="13" max="13" width="28" style="109" customWidth="1"/>
    <col min="14" max="14" width="32.28515625" style="109" customWidth="1"/>
    <col min="15" max="15" width="49.140625" style="109" customWidth="1"/>
    <col min="16" max="16" width="25.140625" style="109" customWidth="1"/>
    <col min="17" max="17" width="51" style="109" customWidth="1"/>
    <col min="18" max="19" width="21.85546875" style="360" bestFit="1" customWidth="1"/>
    <col min="20" max="30" width="9.140625" style="360"/>
    <col min="31" max="16384" width="9.140625" style="109"/>
  </cols>
  <sheetData>
    <row r="1" spans="2:30" ht="26.25">
      <c r="B1" s="108" t="s">
        <v>115</v>
      </c>
    </row>
    <row r="2" spans="2:30">
      <c r="B2" s="109" t="s">
        <v>116</v>
      </c>
    </row>
    <row r="4" spans="2:30" ht="45">
      <c r="B4" s="265">
        <f>Date!K12</f>
        <v>46134</v>
      </c>
      <c r="C4" s="110" t="str">
        <f>Date!K10</f>
        <v>AM</v>
      </c>
      <c r="E4" s="109" t="s">
        <v>29</v>
      </c>
    </row>
    <row r="5" spans="2:30" ht="36.75" customHeight="1"/>
    <row r="6" spans="2:30" ht="26.25">
      <c r="B6" s="111" t="s">
        <v>117</v>
      </c>
    </row>
    <row r="8" spans="2:30" s="320" customFormat="1" ht="60" thickBot="1">
      <c r="E8" s="321"/>
      <c r="F8" s="321"/>
      <c r="G8" s="321" t="s">
        <v>118</v>
      </c>
      <c r="H8" s="321"/>
      <c r="I8" s="321"/>
      <c r="J8" s="321"/>
      <c r="K8" s="322"/>
      <c r="R8" s="360"/>
      <c r="S8" s="360"/>
      <c r="T8" s="360"/>
      <c r="U8" s="360"/>
      <c r="V8" s="360"/>
      <c r="W8" s="360"/>
      <c r="X8" s="360"/>
      <c r="Y8" s="360"/>
      <c r="Z8" s="360"/>
      <c r="AA8" s="360"/>
      <c r="AB8" s="360"/>
      <c r="AC8" s="360"/>
      <c r="AD8" s="360"/>
    </row>
    <row r="9" spans="2:30" ht="60" thickBot="1">
      <c r="E9" s="250"/>
      <c r="F9" s="250"/>
      <c r="G9" s="664" t="s">
        <v>32</v>
      </c>
      <c r="H9" s="665"/>
      <c r="I9" s="666"/>
      <c r="J9" s="250"/>
      <c r="K9" s="250"/>
      <c r="O9" s="113"/>
    </row>
    <row r="10" spans="2:30" ht="60" thickBot="1">
      <c r="E10" s="250"/>
      <c r="F10" s="251" t="s">
        <v>74</v>
      </c>
      <c r="G10" s="252" t="s">
        <v>119</v>
      </c>
      <c r="H10" s="252" t="s">
        <v>120</v>
      </c>
      <c r="I10" s="253" t="s">
        <v>3</v>
      </c>
      <c r="J10" s="250"/>
      <c r="K10" s="250"/>
      <c r="O10" s="113"/>
    </row>
    <row r="11" spans="2:30" ht="59.25">
      <c r="E11" s="250"/>
      <c r="F11" s="254" t="s">
        <v>77</v>
      </c>
      <c r="G11" s="255">
        <f>ROUND(((I11*(1-'Revaluation Rates'!G48))),4)</f>
        <v>0.68100000000000005</v>
      </c>
      <c r="H11" s="255">
        <f>ROUND(((I11*(1+'Revaluation Rates'!H48))),4)</f>
        <v>0.75260000000000005</v>
      </c>
      <c r="I11" s="213">
        <f>Date!D3</f>
        <v>0.71679999999999999</v>
      </c>
      <c r="J11" s="256"/>
      <c r="K11" s="257"/>
      <c r="M11" s="739"/>
      <c r="N11" s="739"/>
      <c r="O11" s="113"/>
      <c r="Q11" s="739"/>
      <c r="R11" s="739"/>
    </row>
    <row r="12" spans="2:30" ht="59.25">
      <c r="E12" s="250"/>
      <c r="F12" s="258" t="s">
        <v>78</v>
      </c>
      <c r="G12" s="259">
        <f>ROUND(((I12*(1-'Revaluation Rates'!G49))),4)</f>
        <v>7.0900000000000005E-2</v>
      </c>
      <c r="H12" s="259">
        <f>ROUND(((I12*(1+'Revaluation Rates'!H49))),4)</f>
        <v>7.8299999999999995E-2</v>
      </c>
      <c r="I12" s="214">
        <f>Date!D4</f>
        <v>7.46E-2</v>
      </c>
      <c r="J12" s="250"/>
      <c r="K12" s="257"/>
      <c r="O12" s="113"/>
    </row>
    <row r="13" spans="2:30" ht="59.25">
      <c r="E13" s="250"/>
      <c r="F13" s="258" t="s">
        <v>79</v>
      </c>
      <c r="G13" s="259">
        <f>ROUND(((I13*(1-'Revaluation Rates'!G50))),4)</f>
        <v>1.2975000000000001</v>
      </c>
      <c r="H13" s="259">
        <f>ROUND(((I13*(1+'Revaluation Rates'!H50))),4)</f>
        <v>1.4339999999999999</v>
      </c>
      <c r="I13" s="214">
        <f>Date!D5</f>
        <v>1.36575</v>
      </c>
      <c r="J13" s="250"/>
      <c r="K13" s="257"/>
      <c r="O13" s="113"/>
    </row>
    <row r="14" spans="2:30" ht="59.25">
      <c r="E14" s="250"/>
      <c r="F14" s="258" t="s">
        <v>80</v>
      </c>
      <c r="G14" s="259">
        <f>ROUND(((I14*(1-'Revaluation Rates'!G51))),4)</f>
        <v>151.2638</v>
      </c>
      <c r="H14" s="259">
        <f>ROUND(((I14*(1+'Revaluation Rates'!H51))),4)</f>
        <v>167.18629999999999</v>
      </c>
      <c r="I14" s="260">
        <f>Date!D7</f>
        <v>159.22499999999999</v>
      </c>
      <c r="J14" s="250"/>
      <c r="K14" s="257"/>
      <c r="O14" s="113"/>
    </row>
    <row r="15" spans="2:30" ht="59.25">
      <c r="E15" s="250"/>
      <c r="F15" s="258" t="s">
        <v>81</v>
      </c>
      <c r="G15" s="259">
        <f>ROUND(((I15*(1-'Revaluation Rates'!G52))),4)</f>
        <v>15.618499999999999</v>
      </c>
      <c r="H15" s="259">
        <f>ROUND(((I15*(1+'Revaluation Rates'!H52))),4)</f>
        <v>17.262599999999999</v>
      </c>
      <c r="I15" s="214">
        <f>Date!D9</f>
        <v>16.440550000000002</v>
      </c>
      <c r="J15" s="250"/>
      <c r="K15" s="257"/>
      <c r="O15" s="113"/>
    </row>
    <row r="16" spans="2:30" ht="59.25">
      <c r="E16" s="250"/>
      <c r="F16" s="258" t="s">
        <v>82</v>
      </c>
      <c r="G16" s="259">
        <f>ROUND(((I16*(1-'Revaluation Rates'!G53))),4)</f>
        <v>0.7409</v>
      </c>
      <c r="H16" s="259">
        <f>ROUND(((I16*(1+'Revaluation Rates'!H53))),4)</f>
        <v>0.81879999999999997</v>
      </c>
      <c r="I16" s="214">
        <f>Date!D11</f>
        <v>0.77985000000000004</v>
      </c>
      <c r="J16" s="250"/>
      <c r="K16" s="257"/>
      <c r="O16" s="113"/>
    </row>
    <row r="17" spans="2:30" ht="59.25">
      <c r="E17" s="250"/>
      <c r="F17" s="258" t="s">
        <v>121</v>
      </c>
      <c r="G17" s="259">
        <f>ROUND(((I17*(1-'Revaluation Rates'!G54))),4)</f>
        <v>1.2844</v>
      </c>
      <c r="H17" s="259">
        <f>ROUND(((I17*(1+'Revaluation Rates'!H54))),4)</f>
        <v>1.4196</v>
      </c>
      <c r="I17" s="214">
        <f>Date!D12</f>
        <v>1.3520000000000001</v>
      </c>
      <c r="J17" s="250"/>
      <c r="K17" s="257"/>
      <c r="O17" s="113"/>
    </row>
    <row r="18" spans="2:30" ht="60" thickBot="1">
      <c r="E18" s="250"/>
      <c r="F18" s="261" t="s">
        <v>84</v>
      </c>
      <c r="G18" s="262">
        <f>ROUND(((I18*(1-'Revaluation Rates'!G55))),4)</f>
        <v>1.1163000000000001</v>
      </c>
      <c r="H18" s="262">
        <f>ROUND(((I18*(1+'Revaluation Rates'!H55))),4)</f>
        <v>1.2338</v>
      </c>
      <c r="I18" s="263">
        <f>Date!D13</f>
        <v>1.175</v>
      </c>
      <c r="J18" s="250"/>
      <c r="K18" s="257"/>
      <c r="O18" s="113"/>
    </row>
    <row r="19" spans="2:30" ht="59.25">
      <c r="E19" s="250"/>
      <c r="F19" s="250"/>
      <c r="G19" s="257"/>
      <c r="H19" s="250"/>
      <c r="I19" s="250"/>
      <c r="J19" s="250"/>
      <c r="K19" s="257"/>
      <c r="O19" s="113"/>
    </row>
    <row r="20" spans="2:30" ht="59.25">
      <c r="E20" s="250"/>
      <c r="F20" s="264"/>
      <c r="G20" s="257"/>
      <c r="H20" s="250"/>
      <c r="I20" s="250"/>
      <c r="J20" s="250"/>
      <c r="K20" s="257"/>
      <c r="O20" s="113"/>
    </row>
    <row r="21" spans="2:30">
      <c r="Q21" s="113"/>
    </row>
    <row r="22" spans="2:30">
      <c r="Q22" s="113"/>
    </row>
    <row r="23" spans="2:30" s="320" customFormat="1" ht="35.25" thickBot="1">
      <c r="F23" s="323"/>
      <c r="G23" s="323" t="s">
        <v>122</v>
      </c>
      <c r="H23" s="323"/>
      <c r="I23" s="323"/>
      <c r="K23" s="323" t="s">
        <v>123</v>
      </c>
      <c r="L23" s="323"/>
      <c r="M23" s="323"/>
      <c r="N23" s="323" t="s">
        <v>123</v>
      </c>
      <c r="O23" s="323"/>
      <c r="P23" s="323"/>
      <c r="R23" s="360"/>
      <c r="S23" s="360"/>
      <c r="T23" s="360"/>
      <c r="U23" s="360"/>
      <c r="V23" s="360"/>
      <c r="W23" s="360"/>
      <c r="X23" s="360"/>
      <c r="Y23" s="360"/>
      <c r="Z23" s="360"/>
      <c r="AA23" s="360"/>
      <c r="AB23" s="360"/>
      <c r="AC23" s="360"/>
      <c r="AD23" s="360"/>
    </row>
    <row r="24" spans="2:30" ht="35.25" thickBot="1">
      <c r="F24" s="667" t="s">
        <v>93</v>
      </c>
      <c r="G24" s="669"/>
      <c r="H24" s="669"/>
      <c r="I24" s="668"/>
      <c r="K24" s="323" t="s">
        <v>124</v>
      </c>
      <c r="L24" s="323"/>
      <c r="M24" s="323"/>
      <c r="N24" s="323" t="s">
        <v>125</v>
      </c>
      <c r="O24" s="323"/>
      <c r="P24" s="180"/>
      <c r="Q24" s="113"/>
    </row>
    <row r="25" spans="2:30" ht="35.25" thickBot="1">
      <c r="F25" s="182" t="s">
        <v>74</v>
      </c>
      <c r="G25" s="183" t="s">
        <v>119</v>
      </c>
      <c r="H25" s="182" t="s">
        <v>126</v>
      </c>
      <c r="I25" s="183" t="s">
        <v>3</v>
      </c>
      <c r="K25" s="667" t="s">
        <v>94</v>
      </c>
      <c r="L25" s="668"/>
      <c r="M25" s="180"/>
      <c r="N25" s="667" t="s">
        <v>94</v>
      </c>
      <c r="O25" s="668"/>
      <c r="P25" s="180"/>
      <c r="Q25" s="360" t="s">
        <v>127</v>
      </c>
      <c r="R25" s="360" t="s">
        <v>128</v>
      </c>
      <c r="V25" s="360" t="s">
        <v>87</v>
      </c>
    </row>
    <row r="26" spans="2:30" ht="60" thickBot="1">
      <c r="B26" s="117"/>
      <c r="C26" s="117"/>
      <c r="F26" s="341" t="s">
        <v>77</v>
      </c>
      <c r="G26" s="205">
        <f t="shared" ref="G26:I27" si="0">G11</f>
        <v>0.68100000000000005</v>
      </c>
      <c r="H26" s="206">
        <f t="shared" si="0"/>
        <v>0.75260000000000005</v>
      </c>
      <c r="I26" s="206">
        <f t="shared" si="0"/>
        <v>0.71679999999999999</v>
      </c>
      <c r="K26" s="182" t="s">
        <v>74</v>
      </c>
      <c r="L26" s="182" t="s">
        <v>3</v>
      </c>
      <c r="M26" s="180"/>
      <c r="N26" s="182" t="s">
        <v>74</v>
      </c>
      <c r="O26" s="183" t="s">
        <v>3</v>
      </c>
      <c r="P26" s="188"/>
      <c r="Q26" s="360">
        <f>L27*0.945</f>
        <v>121.95225000000001</v>
      </c>
      <c r="R26" s="360">
        <f>L27*1.055</f>
        <v>136.14775</v>
      </c>
      <c r="S26" s="360" t="s">
        <v>129</v>
      </c>
    </row>
    <row r="27" spans="2:30" ht="59.25">
      <c r="B27" s="117"/>
      <c r="C27" s="117"/>
      <c r="F27" s="341" t="s">
        <v>78</v>
      </c>
      <c r="G27" s="207">
        <f t="shared" si="0"/>
        <v>7.0900000000000005E-2</v>
      </c>
      <c r="H27" s="206">
        <f t="shared" si="0"/>
        <v>7.8299999999999995E-2</v>
      </c>
      <c r="I27" s="206">
        <f t="shared" si="0"/>
        <v>7.46E-2</v>
      </c>
      <c r="K27" s="186" t="s">
        <v>95</v>
      </c>
      <c r="L27" s="210">
        <f>Date!D14</f>
        <v>129.05000000000001</v>
      </c>
      <c r="M27" s="180"/>
      <c r="N27" s="186" t="s">
        <v>130</v>
      </c>
      <c r="O27" s="213">
        <f>Date!D6</f>
        <v>0</v>
      </c>
      <c r="P27" s="188"/>
      <c r="Q27" s="360"/>
      <c r="S27" s="360" t="s">
        <v>131</v>
      </c>
    </row>
    <row r="28" spans="2:30" ht="59.25">
      <c r="B28" s="117"/>
      <c r="C28" s="117"/>
      <c r="F28" s="341" t="s">
        <v>79</v>
      </c>
      <c r="G28" s="207">
        <v>3.3062</v>
      </c>
      <c r="H28" s="206">
        <f>1/G13</f>
        <v>0.77071290944123305</v>
      </c>
      <c r="I28" s="206">
        <f>1/I13</f>
        <v>0.73219842577338456</v>
      </c>
      <c r="K28" s="186" t="s">
        <v>131</v>
      </c>
      <c r="L28" s="210">
        <f>Date!D15</f>
        <v>0</v>
      </c>
      <c r="M28" s="180"/>
      <c r="N28" s="186" t="s">
        <v>132</v>
      </c>
      <c r="O28" s="214">
        <f>Date!D8</f>
        <v>0</v>
      </c>
      <c r="P28" s="188"/>
      <c r="Q28" s="360">
        <f>L29*0.945</f>
        <v>1638.3181500000001</v>
      </c>
      <c r="R28" s="360">
        <f>L29*1.055</f>
        <v>1829.0218499999999</v>
      </c>
      <c r="S28" s="360" t="s">
        <v>133</v>
      </c>
    </row>
    <row r="29" spans="2:30" ht="59.25">
      <c r="F29" s="341" t="s">
        <v>80</v>
      </c>
      <c r="G29" s="207">
        <f>1/H14</f>
        <v>5.9813513427834702E-3</v>
      </c>
      <c r="H29" s="206">
        <f>1/G14</f>
        <v>6.6109670654842731E-3</v>
      </c>
      <c r="I29" s="206">
        <f>1/I14</f>
        <v>6.2804207881928089E-3</v>
      </c>
      <c r="J29" s="118"/>
      <c r="K29" s="186" t="s">
        <v>133</v>
      </c>
      <c r="L29" s="211">
        <f>Date!D16</f>
        <v>1733.67</v>
      </c>
      <c r="M29" s="180"/>
      <c r="N29" s="186" t="s">
        <v>96</v>
      </c>
      <c r="O29" s="214">
        <f>Date!D10</f>
        <v>9.1606000000000005</v>
      </c>
      <c r="P29" s="188"/>
      <c r="Q29" s="360">
        <f>L30*0.965</f>
        <v>0</v>
      </c>
      <c r="R29" s="360">
        <f>L30*1.055</f>
        <v>0</v>
      </c>
      <c r="S29" s="360" t="s">
        <v>134</v>
      </c>
    </row>
    <row r="30" spans="2:30" ht="59.25">
      <c r="F30" s="341" t="s">
        <v>81</v>
      </c>
      <c r="G30" s="207">
        <f>1/H15</f>
        <v>5.7928701354373044E-2</v>
      </c>
      <c r="H30" s="206">
        <f>1/G15</f>
        <v>6.4026635080193364E-2</v>
      </c>
      <c r="I30" s="206">
        <f>1/I15</f>
        <v>6.0825215701421173E-2</v>
      </c>
      <c r="J30" s="113"/>
      <c r="K30" s="186" t="s">
        <v>134</v>
      </c>
      <c r="L30" s="210">
        <f>Date!D17</f>
        <v>0</v>
      </c>
      <c r="M30" s="180"/>
      <c r="N30" s="186" t="s">
        <v>97</v>
      </c>
      <c r="O30" s="215">
        <f>Date!D20</f>
        <v>6.8223000000000003</v>
      </c>
      <c r="P30" s="188"/>
      <c r="Q30" s="360"/>
      <c r="S30" s="360" t="s">
        <v>135</v>
      </c>
    </row>
    <row r="31" spans="2:30" ht="60" thickBot="1">
      <c r="F31" s="341" t="s">
        <v>82</v>
      </c>
      <c r="G31" s="207">
        <f>1/H16</f>
        <v>1.2212994626282365</v>
      </c>
      <c r="H31" s="206">
        <f>1/G16</f>
        <v>1.3497098123903362</v>
      </c>
      <c r="I31" s="206">
        <f>1/I16</f>
        <v>1.2822978777970122</v>
      </c>
      <c r="J31" s="113"/>
      <c r="K31" s="186" t="s">
        <v>135</v>
      </c>
      <c r="L31" s="210">
        <f>Date!D18</f>
        <v>0</v>
      </c>
      <c r="M31" s="180"/>
      <c r="N31" s="187" t="s">
        <v>99</v>
      </c>
      <c r="O31" s="216">
        <f>Date!D21</f>
        <v>93.83</v>
      </c>
      <c r="P31" s="188"/>
      <c r="Q31" s="360">
        <f>L32*0.945</f>
        <v>18.095332499999998</v>
      </c>
      <c r="R31" s="360">
        <f>L32*1.055</f>
        <v>20.201667499999996</v>
      </c>
      <c r="S31" s="360" t="s">
        <v>136</v>
      </c>
    </row>
    <row r="32" spans="2:30" ht="60" thickBot="1">
      <c r="F32" s="341" t="s">
        <v>121</v>
      </c>
      <c r="G32" s="207">
        <f t="shared" ref="G32:I33" si="1">G17</f>
        <v>1.2844</v>
      </c>
      <c r="H32" s="206">
        <f t="shared" si="1"/>
        <v>1.4196</v>
      </c>
      <c r="I32" s="206">
        <f t="shared" si="1"/>
        <v>1.3520000000000001</v>
      </c>
      <c r="J32" s="113">
        <f>+Date!D15</f>
        <v>0</v>
      </c>
      <c r="K32" s="187" t="s">
        <v>136</v>
      </c>
      <c r="L32" s="212">
        <f>Date!D19</f>
        <v>19.148499999999999</v>
      </c>
      <c r="M32" s="180"/>
      <c r="N32" s="180"/>
      <c r="O32" s="180"/>
      <c r="P32" s="188"/>
      <c r="Q32" s="360">
        <f>O27*0.955</f>
        <v>0</v>
      </c>
      <c r="R32" s="360">
        <f>O27*1.055</f>
        <v>0</v>
      </c>
      <c r="S32" s="360" t="s">
        <v>130</v>
      </c>
    </row>
    <row r="33" spans="2:19" ht="59.25">
      <c r="F33" s="341" t="s">
        <v>84</v>
      </c>
      <c r="G33" s="207">
        <f t="shared" si="1"/>
        <v>1.1163000000000001</v>
      </c>
      <c r="H33" s="206">
        <f t="shared" si="1"/>
        <v>1.2338</v>
      </c>
      <c r="I33" s="206">
        <f t="shared" si="1"/>
        <v>1.175</v>
      </c>
      <c r="J33" s="139"/>
      <c r="K33" s="180"/>
      <c r="L33" s="180"/>
      <c r="M33" s="180"/>
      <c r="N33" s="180"/>
      <c r="O33" s="180"/>
      <c r="P33" s="188"/>
      <c r="Q33" s="360">
        <f>O28*0.965</f>
        <v>0</v>
      </c>
      <c r="R33" s="360">
        <f>O28*1.055</f>
        <v>0</v>
      </c>
      <c r="S33" s="360" t="s">
        <v>132</v>
      </c>
    </row>
    <row r="34" spans="2:19" ht="59.25">
      <c r="F34" s="341" t="s">
        <v>130</v>
      </c>
      <c r="G34" s="207" t="e">
        <f>1/R32</f>
        <v>#DIV/0!</v>
      </c>
      <c r="H34" s="206" t="e">
        <f>1/Q32</f>
        <v>#DIV/0!</v>
      </c>
      <c r="I34" s="206" t="e">
        <f>1/O27</f>
        <v>#DIV/0!</v>
      </c>
      <c r="J34" s="113"/>
      <c r="K34" s="180"/>
      <c r="L34" s="180"/>
      <c r="M34" s="180"/>
      <c r="N34" s="180"/>
      <c r="O34" s="180"/>
      <c r="P34" s="188"/>
      <c r="Q34" s="360">
        <f>O29*0.945</f>
        <v>8.6567670000000003</v>
      </c>
      <c r="R34" s="360">
        <f>O29*1.05</f>
        <v>9.6186300000000013</v>
      </c>
      <c r="S34" s="360" t="s">
        <v>96</v>
      </c>
    </row>
    <row r="35" spans="2:19" ht="60" thickBot="1">
      <c r="F35" s="341" t="s">
        <v>132</v>
      </c>
      <c r="G35" s="207" t="e">
        <f>1/R33</f>
        <v>#DIV/0!</v>
      </c>
      <c r="H35" s="206" t="e">
        <f>1/Q33</f>
        <v>#DIV/0!</v>
      </c>
      <c r="I35" s="206" t="e">
        <f>1/O28</f>
        <v>#DIV/0!</v>
      </c>
      <c r="J35" s="113"/>
      <c r="K35" s="180"/>
      <c r="L35" s="323" t="s">
        <v>137</v>
      </c>
      <c r="M35" s="180"/>
      <c r="N35" s="180"/>
      <c r="O35" s="180"/>
      <c r="P35" s="180"/>
      <c r="Q35" s="360">
        <f>O30*0.95</f>
        <v>6.481185</v>
      </c>
      <c r="R35" s="360">
        <f>O30*1.05</f>
        <v>7.1634150000000005</v>
      </c>
      <c r="S35" s="360" t="s">
        <v>97</v>
      </c>
    </row>
    <row r="36" spans="2:19" ht="60" thickBot="1">
      <c r="F36" s="341" t="s">
        <v>96</v>
      </c>
      <c r="G36" s="207">
        <f>1/R34</f>
        <v>0.10396490976365656</v>
      </c>
      <c r="H36" s="206">
        <f>1/Q34</f>
        <v>0.11551656640406285</v>
      </c>
      <c r="I36" s="206">
        <f>1/O29</f>
        <v>0.10916315525183939</v>
      </c>
      <c r="J36" s="113"/>
      <c r="K36" s="180"/>
      <c r="L36" s="189"/>
      <c r="M36" s="190" t="s">
        <v>138</v>
      </c>
      <c r="N36" s="190" t="s">
        <v>139</v>
      </c>
      <c r="O36" s="190" t="s">
        <v>140</v>
      </c>
      <c r="P36" s="191" t="s">
        <v>106</v>
      </c>
      <c r="Q36" s="360">
        <f>O31*0.95</f>
        <v>89.138499999999993</v>
      </c>
      <c r="R36" s="360">
        <f>O31*1.05</f>
        <v>98.521500000000003</v>
      </c>
      <c r="S36" s="360" t="s">
        <v>99</v>
      </c>
    </row>
    <row r="37" spans="2:19" ht="60" thickBot="1">
      <c r="F37" s="341" t="s">
        <v>95</v>
      </c>
      <c r="G37" s="207">
        <f>1/R26</f>
        <v>7.3449616317566762E-3</v>
      </c>
      <c r="H37" s="206">
        <f>1/Q26</f>
        <v>8.1999307105854943E-3</v>
      </c>
      <c r="I37" s="206">
        <f t="shared" ref="I37:I42" si="2">1/L27</f>
        <v>7.7489345215032927E-3</v>
      </c>
      <c r="K37" s="180"/>
      <c r="L37" s="181"/>
      <c r="M37" s="192"/>
      <c r="N37" s="192"/>
      <c r="O37" s="182"/>
      <c r="P37" s="182"/>
      <c r="Q37" s="360"/>
    </row>
    <row r="38" spans="2:19" ht="59.25">
      <c r="F38" s="341" t="s">
        <v>131</v>
      </c>
      <c r="G38" s="207">
        <f>G30</f>
        <v>5.7928701354373044E-2</v>
      </c>
      <c r="H38" s="206">
        <f>H30</f>
        <v>6.4026635080193364E-2</v>
      </c>
      <c r="I38" s="206" t="e">
        <f t="shared" si="2"/>
        <v>#DIV/0!</v>
      </c>
      <c r="K38" s="180"/>
      <c r="L38" s="184" t="s">
        <v>12</v>
      </c>
      <c r="M38" s="193">
        <f>Date!H6</f>
        <v>0</v>
      </c>
      <c r="N38" s="193">
        <f>Date!H7</f>
        <v>0</v>
      </c>
      <c r="O38" s="194">
        <f>Date!H8</f>
        <v>0</v>
      </c>
      <c r="P38" s="194">
        <f>Date!H9</f>
        <v>0</v>
      </c>
      <c r="Q38" s="363"/>
    </row>
    <row r="39" spans="2:19" ht="59.25">
      <c r="F39" s="341" t="s">
        <v>133</v>
      </c>
      <c r="G39" s="207">
        <f>1/R28</f>
        <v>5.4674032461667977E-4</v>
      </c>
      <c r="H39" s="206">
        <f>1/Q28</f>
        <v>6.103820555244413E-4</v>
      </c>
      <c r="I39" s="206">
        <f t="shared" si="2"/>
        <v>5.7681104247059702E-4</v>
      </c>
      <c r="K39" s="180"/>
      <c r="L39" s="184"/>
      <c r="M39" s="193"/>
      <c r="N39" s="193"/>
      <c r="O39" s="194"/>
      <c r="P39" s="194"/>
      <c r="Q39" s="363"/>
    </row>
    <row r="40" spans="2:19" ht="59.25">
      <c r="F40" s="341" t="s">
        <v>134</v>
      </c>
      <c r="G40" s="207" t="e">
        <f>1/R29</f>
        <v>#DIV/0!</v>
      </c>
      <c r="H40" s="206" t="e">
        <f>1/Q29</f>
        <v>#DIV/0!</v>
      </c>
      <c r="I40" s="206" t="e">
        <f t="shared" si="2"/>
        <v>#DIV/0!</v>
      </c>
      <c r="K40" s="180"/>
      <c r="L40" s="184" t="s">
        <v>14</v>
      </c>
      <c r="M40" s="193">
        <f>Date!H18</f>
        <v>0</v>
      </c>
      <c r="N40" s="193">
        <f>Date!H19</f>
        <v>0</v>
      </c>
      <c r="O40" s="194">
        <f>Date!H20</f>
        <v>0</v>
      </c>
      <c r="P40" s="194">
        <f>Date!H21</f>
        <v>0</v>
      </c>
      <c r="Q40" s="363"/>
    </row>
    <row r="41" spans="2:19" ht="59.25">
      <c r="F41" s="341" t="s">
        <v>135</v>
      </c>
      <c r="G41" s="208">
        <f>G30</f>
        <v>5.7928701354373044E-2</v>
      </c>
      <c r="H41" s="206">
        <f>H30</f>
        <v>6.4026635080193364E-2</v>
      </c>
      <c r="I41" s="206" t="e">
        <f t="shared" si="2"/>
        <v>#DIV/0!</v>
      </c>
      <c r="K41" s="180"/>
      <c r="L41" s="184"/>
      <c r="M41" s="193"/>
      <c r="N41" s="193"/>
      <c r="O41" s="194"/>
      <c r="P41" s="194"/>
      <c r="Q41" s="363"/>
    </row>
    <row r="42" spans="2:19" ht="60" thickBot="1">
      <c r="F42" s="341" t="s">
        <v>136</v>
      </c>
      <c r="G42" s="208">
        <f>1/R31</f>
        <v>4.9500864223213266E-2</v>
      </c>
      <c r="H42" s="206">
        <f>1/Q31</f>
        <v>5.5262869582529094E-2</v>
      </c>
      <c r="I42" s="206">
        <f t="shared" si="2"/>
        <v>5.2223411755489987E-2</v>
      </c>
      <c r="K42" s="180"/>
      <c r="L42" s="185" t="s">
        <v>141</v>
      </c>
      <c r="M42" s="195">
        <f>Date!H10</f>
        <v>0</v>
      </c>
      <c r="N42" s="195">
        <f>Date!H11</f>
        <v>0</v>
      </c>
      <c r="O42" s="196">
        <f>Date!H12</f>
        <v>0</v>
      </c>
      <c r="P42" s="196">
        <f>Date!H13</f>
        <v>0</v>
      </c>
      <c r="Q42" s="119"/>
    </row>
    <row r="43" spans="2:19" ht="60" thickBot="1">
      <c r="F43" s="341" t="s">
        <v>97</v>
      </c>
      <c r="G43" s="208">
        <f>1/R35</f>
        <v>0.13959822235623651</v>
      </c>
      <c r="H43" s="208">
        <f>1/Q35</f>
        <v>0.15429277207794562</v>
      </c>
      <c r="I43" s="208">
        <f>1/O30</f>
        <v>0.14657813347404833</v>
      </c>
      <c r="K43" s="180"/>
      <c r="L43" s="180"/>
      <c r="M43" s="180"/>
      <c r="N43" s="180"/>
      <c r="O43" s="180"/>
      <c r="P43" s="180"/>
    </row>
    <row r="44" spans="2:19" ht="60" thickBot="1">
      <c r="B44" s="659" t="s">
        <v>142</v>
      </c>
      <c r="C44" s="660"/>
      <c r="D44" s="661"/>
      <c r="F44" s="342" t="s">
        <v>99</v>
      </c>
      <c r="G44" s="209">
        <f>1/R36</f>
        <v>1.0150068766715894E-2</v>
      </c>
      <c r="H44" s="209">
        <f>1/Q36</f>
        <v>1.1218497057949148E-2</v>
      </c>
      <c r="I44" s="209">
        <f>1/O31</f>
        <v>1.065757220505169E-2</v>
      </c>
      <c r="K44" s="180"/>
      <c r="L44" s="323" t="s">
        <v>143</v>
      </c>
      <c r="M44" s="180"/>
      <c r="N44" s="180"/>
      <c r="O44" s="180"/>
      <c r="P44" s="180"/>
    </row>
    <row r="45" spans="2:19" ht="35.25" thickBot="1">
      <c r="B45" s="114" t="s">
        <v>74</v>
      </c>
      <c r="C45" s="120" t="s">
        <v>75</v>
      </c>
      <c r="D45" s="120" t="s">
        <v>126</v>
      </c>
      <c r="K45" s="180"/>
      <c r="L45" s="197" t="s">
        <v>138</v>
      </c>
      <c r="M45" s="198" t="s">
        <v>139</v>
      </c>
      <c r="N45" s="198"/>
      <c r="O45" s="199" t="s">
        <v>140</v>
      </c>
      <c r="P45" s="200" t="s">
        <v>106</v>
      </c>
      <c r="Q45" s="121"/>
      <c r="R45" s="361"/>
    </row>
    <row r="46" spans="2:19" ht="35.25" thickBot="1">
      <c r="B46" s="115" t="s">
        <v>77</v>
      </c>
      <c r="C46" s="217">
        <v>0.04</v>
      </c>
      <c r="D46" s="218">
        <v>0.04</v>
      </c>
      <c r="F46" s="659" t="s">
        <v>144</v>
      </c>
      <c r="G46" s="662"/>
      <c r="H46" s="663"/>
      <c r="K46" s="180"/>
      <c r="L46" s="201">
        <f>Date!H2</f>
        <v>0</v>
      </c>
      <c r="M46" s="202">
        <f>Date!H3</f>
        <v>0</v>
      </c>
      <c r="N46" s="202"/>
      <c r="O46" s="203">
        <f>Date!H4</f>
        <v>0</v>
      </c>
      <c r="P46" s="204">
        <f>Date!H5</f>
        <v>0</v>
      </c>
      <c r="Q46" s="122"/>
      <c r="R46" s="362"/>
    </row>
    <row r="47" spans="2:19" ht="35.25" thickBot="1">
      <c r="B47" s="115" t="s">
        <v>78</v>
      </c>
      <c r="C47" s="217">
        <v>0.04</v>
      </c>
      <c r="D47" s="218">
        <v>0.04</v>
      </c>
      <c r="F47" s="358" t="s">
        <v>145</v>
      </c>
      <c r="G47" s="120" t="s">
        <v>75</v>
      </c>
      <c r="H47" s="120" t="s">
        <v>126</v>
      </c>
      <c r="K47" s="180"/>
      <c r="L47" s="180"/>
      <c r="M47" s="180"/>
      <c r="N47" s="180"/>
      <c r="O47" s="180"/>
      <c r="P47" s="180"/>
    </row>
    <row r="48" spans="2:19" ht="35.25" thickBot="1">
      <c r="B48" s="115" t="s">
        <v>79</v>
      </c>
      <c r="C48" s="217">
        <v>0.04</v>
      </c>
      <c r="D48" s="218">
        <v>0.04</v>
      </c>
      <c r="F48" s="356" t="s">
        <v>146</v>
      </c>
      <c r="G48" s="357">
        <v>0.05</v>
      </c>
      <c r="H48" s="357">
        <f>G48</f>
        <v>0.05</v>
      </c>
      <c r="I48" s="113">
        <v>2.9980781550288249</v>
      </c>
      <c r="J48" s="113">
        <v>2.9980781550288249</v>
      </c>
      <c r="K48" s="180"/>
      <c r="L48" s="323" t="s">
        <v>15</v>
      </c>
      <c r="M48" s="180"/>
      <c r="N48" s="180"/>
      <c r="O48" s="180"/>
      <c r="P48" s="180"/>
    </row>
    <row r="49" spans="2:16" ht="35.25" thickBot="1">
      <c r="B49" s="115" t="s">
        <v>80</v>
      </c>
      <c r="C49" s="217">
        <v>0.04</v>
      </c>
      <c r="D49" s="218">
        <v>0.04</v>
      </c>
      <c r="F49" s="354" t="s">
        <v>147</v>
      </c>
      <c r="G49" s="355">
        <v>0.05</v>
      </c>
      <c r="H49" s="355">
        <f t="shared" ref="H49:H64" si="3">G49</f>
        <v>0.05</v>
      </c>
      <c r="I49" s="113">
        <v>2.9821073558648004</v>
      </c>
      <c r="J49" s="113">
        <v>2.9821073558648137</v>
      </c>
      <c r="K49" s="180"/>
      <c r="L49" s="197" t="s">
        <v>138</v>
      </c>
      <c r="M49" s="198" t="s">
        <v>139</v>
      </c>
      <c r="N49" s="198"/>
      <c r="O49" s="199" t="s">
        <v>140</v>
      </c>
      <c r="P49" s="200" t="s">
        <v>106</v>
      </c>
    </row>
    <row r="50" spans="2:16" ht="35.25" thickBot="1">
      <c r="B50" s="115" t="s">
        <v>81</v>
      </c>
      <c r="C50" s="217">
        <v>0.04</v>
      </c>
      <c r="D50" s="218">
        <v>0.04</v>
      </c>
      <c r="F50" s="354" t="s">
        <v>148</v>
      </c>
      <c r="G50" s="355">
        <v>0.05</v>
      </c>
      <c r="H50" s="355">
        <f t="shared" si="3"/>
        <v>0.05</v>
      </c>
      <c r="I50" s="113">
        <v>3.0009043821425618</v>
      </c>
      <c r="J50" s="113">
        <v>3.0009043821425618</v>
      </c>
      <c r="K50" s="180"/>
      <c r="L50" s="201">
        <f>Date!H14</f>
        <v>0</v>
      </c>
      <c r="M50" s="202">
        <f>Date!H15</f>
        <v>0</v>
      </c>
      <c r="N50" s="202"/>
      <c r="O50" s="203">
        <f>Date!H16</f>
        <v>0</v>
      </c>
      <c r="P50" s="204">
        <f>Date!H17</f>
        <v>0</v>
      </c>
    </row>
    <row r="51" spans="2:16">
      <c r="B51" s="115" t="s">
        <v>82</v>
      </c>
      <c r="C51" s="217">
        <v>0.04</v>
      </c>
      <c r="D51" s="218">
        <v>0.04</v>
      </c>
      <c r="F51" s="354" t="s">
        <v>149</v>
      </c>
      <c r="G51" s="355">
        <v>0.05</v>
      </c>
      <c r="H51" s="355">
        <f t="shared" si="3"/>
        <v>0.05</v>
      </c>
      <c r="I51" s="113">
        <v>3.0000000000000004</v>
      </c>
      <c r="J51" s="113">
        <v>3.0000000000000004</v>
      </c>
    </row>
    <row r="52" spans="2:16">
      <c r="B52" s="115" t="s">
        <v>121</v>
      </c>
      <c r="C52" s="217">
        <v>0.04</v>
      </c>
      <c r="D52" s="218">
        <v>0.04</v>
      </c>
      <c r="F52" s="354" t="s">
        <v>150</v>
      </c>
      <c r="G52" s="355">
        <v>0.05</v>
      </c>
      <c r="H52" s="355">
        <f t="shared" si="3"/>
        <v>0.05</v>
      </c>
      <c r="I52" s="113">
        <v>3.0000492618926504</v>
      </c>
      <c r="J52" s="113">
        <v>3.0000492618926358</v>
      </c>
      <c r="L52" s="320" t="s">
        <v>151</v>
      </c>
    </row>
    <row r="53" spans="2:16" ht="26.25" thickBot="1">
      <c r="B53" s="115" t="s">
        <v>84</v>
      </c>
      <c r="C53" s="217">
        <v>0.04</v>
      </c>
      <c r="D53" s="218">
        <v>0.04</v>
      </c>
      <c r="F53" s="354" t="s">
        <v>152</v>
      </c>
      <c r="G53" s="355">
        <v>0.05</v>
      </c>
      <c r="H53" s="355">
        <f t="shared" si="3"/>
        <v>0.05</v>
      </c>
      <c r="I53" s="113">
        <v>2.9960192750890382</v>
      </c>
      <c r="J53" s="113">
        <v>2.9960192750890382</v>
      </c>
      <c r="K53" s="130"/>
      <c r="L53" s="130"/>
      <c r="M53" s="130"/>
      <c r="N53" s="130"/>
      <c r="O53" s="130"/>
      <c r="P53" s="130"/>
    </row>
    <row r="54" spans="2:16" ht="26.25" thickBot="1">
      <c r="B54" s="115" t="s">
        <v>130</v>
      </c>
      <c r="C54" s="217">
        <v>0.04</v>
      </c>
      <c r="D54" s="218">
        <v>0.04</v>
      </c>
      <c r="F54" s="354" t="s">
        <v>153</v>
      </c>
      <c r="G54" s="355">
        <v>0.05</v>
      </c>
      <c r="H54" s="355">
        <f t="shared" si="3"/>
        <v>0.05</v>
      </c>
      <c r="I54" s="113">
        <v>3.0006609385327088</v>
      </c>
      <c r="J54" s="113">
        <v>3.0006609385327239</v>
      </c>
      <c r="K54" s="130"/>
      <c r="L54" s="131"/>
      <c r="M54" s="132" t="s">
        <v>154</v>
      </c>
      <c r="O54" s="152" t="s">
        <v>155</v>
      </c>
      <c r="P54" s="152" t="s">
        <v>39</v>
      </c>
    </row>
    <row r="55" spans="2:16" ht="26.25" thickBot="1">
      <c r="B55" s="115" t="s">
        <v>132</v>
      </c>
      <c r="C55" s="217">
        <v>0.04</v>
      </c>
      <c r="D55" s="218">
        <v>0.04</v>
      </c>
      <c r="F55" s="354" t="s">
        <v>156</v>
      </c>
      <c r="G55" s="355">
        <v>0.05</v>
      </c>
      <c r="H55" s="355">
        <f t="shared" si="3"/>
        <v>0.05</v>
      </c>
      <c r="I55" s="113">
        <v>3.0028642705349693</v>
      </c>
      <c r="J55" s="113">
        <v>3.0028642705349693</v>
      </c>
      <c r="K55" s="130"/>
      <c r="L55" s="155" t="s">
        <v>16</v>
      </c>
      <c r="M55" s="148">
        <f t="shared" ref="M55:M60" si="4">ROUND(((P55*0.9975)),4)</f>
        <v>16.3994</v>
      </c>
      <c r="N55" s="156" t="s">
        <v>16</v>
      </c>
      <c r="O55" s="148">
        <f>ROUND(((P55*1.0025)),4)</f>
        <v>16.4817</v>
      </c>
      <c r="P55" s="149">
        <f>Date!D9</f>
        <v>16.440550000000002</v>
      </c>
    </row>
    <row r="56" spans="2:16" ht="26.25" thickBot="1">
      <c r="B56" s="115" t="s">
        <v>96</v>
      </c>
      <c r="C56" s="217">
        <v>0.04</v>
      </c>
      <c r="D56" s="218">
        <v>0.04</v>
      </c>
      <c r="F56" s="354" t="s">
        <v>157</v>
      </c>
      <c r="G56" s="355">
        <v>5.5E-2</v>
      </c>
      <c r="H56" s="355">
        <f t="shared" si="3"/>
        <v>5.5E-2</v>
      </c>
      <c r="I56" s="113">
        <v>3.5000000000000009</v>
      </c>
      <c r="J56" s="113">
        <v>4.4999999999999885</v>
      </c>
      <c r="K56" s="130"/>
      <c r="L56" s="157" t="s">
        <v>11</v>
      </c>
      <c r="M56" s="148">
        <f t="shared" si="4"/>
        <v>1.1720999999999999</v>
      </c>
      <c r="N56" s="147" t="s">
        <v>11</v>
      </c>
      <c r="O56" s="133">
        <f>ROUND(((P56*1.0025)),4)</f>
        <v>1.1778999999999999</v>
      </c>
      <c r="P56" s="134">
        <f>Date!D13</f>
        <v>1.175</v>
      </c>
    </row>
    <row r="57" spans="2:16" ht="26.25" thickBot="1">
      <c r="B57" s="115" t="s">
        <v>95</v>
      </c>
      <c r="C57" s="217">
        <v>0.04</v>
      </c>
      <c r="D57" s="218">
        <v>0.04</v>
      </c>
      <c r="F57" s="354" t="s">
        <v>158</v>
      </c>
      <c r="G57" s="355">
        <v>5.5E-2</v>
      </c>
      <c r="H57" s="355">
        <f t="shared" si="3"/>
        <v>5.5E-2</v>
      </c>
      <c r="I57" s="113">
        <v>3.5000000000000044</v>
      </c>
      <c r="J57" s="113">
        <v>4.4999999999999956</v>
      </c>
      <c r="K57" s="130"/>
      <c r="L57" s="157" t="s">
        <v>14</v>
      </c>
      <c r="M57" s="148">
        <f t="shared" si="4"/>
        <v>1.3486</v>
      </c>
      <c r="N57" s="147" t="s">
        <v>14</v>
      </c>
      <c r="O57" s="133">
        <f>ROUND(((P57*1.0025)),4)</f>
        <v>1.3553999999999999</v>
      </c>
      <c r="P57" s="134">
        <f>Date!D12</f>
        <v>1.3520000000000001</v>
      </c>
    </row>
    <row r="58" spans="2:16" ht="26.25" thickBot="1">
      <c r="B58" s="115" t="s">
        <v>131</v>
      </c>
      <c r="C58" s="217">
        <v>0.04</v>
      </c>
      <c r="D58" s="218">
        <v>0.04</v>
      </c>
      <c r="F58" s="354" t="s">
        <v>159</v>
      </c>
      <c r="G58" s="355">
        <v>5.5E-2</v>
      </c>
      <c r="H58" s="355">
        <f t="shared" si="3"/>
        <v>5.5E-2</v>
      </c>
      <c r="I58" s="113">
        <v>3.5000000000000093</v>
      </c>
      <c r="J58" s="113">
        <v>4.5000000000000009</v>
      </c>
      <c r="K58" s="130"/>
      <c r="L58" s="158" t="s">
        <v>18</v>
      </c>
      <c r="M58" s="148">
        <f t="shared" si="4"/>
        <v>1.3623000000000001</v>
      </c>
      <c r="N58" s="154" t="s">
        <v>18</v>
      </c>
      <c r="O58" s="133">
        <f>ROUND(((P58*1.0025)),4)</f>
        <v>1.3692</v>
      </c>
      <c r="P58" s="134">
        <f>Date!D5</f>
        <v>1.36575</v>
      </c>
    </row>
    <row r="59" spans="2:16" ht="26.25" thickBot="1">
      <c r="B59" s="115" t="s">
        <v>133</v>
      </c>
      <c r="C59" s="217">
        <v>0.04</v>
      </c>
      <c r="D59" s="218">
        <v>0.04</v>
      </c>
      <c r="F59" s="354" t="s">
        <v>160</v>
      </c>
      <c r="G59" s="355">
        <v>5.5E-2</v>
      </c>
      <c r="H59" s="355">
        <f t="shared" si="3"/>
        <v>5.5E-2</v>
      </c>
      <c r="I59" s="113">
        <v>3.4999999999999982</v>
      </c>
      <c r="J59" s="113">
        <v>4.4999999999999938</v>
      </c>
      <c r="K59" s="130"/>
      <c r="L59" s="159" t="s">
        <v>15</v>
      </c>
      <c r="M59" s="148">
        <f t="shared" si="4"/>
        <v>7.4399999999999994E-2</v>
      </c>
      <c r="N59" s="153" t="s">
        <v>15</v>
      </c>
      <c r="O59" s="133">
        <f>ROUND(((P59*1.0025)),4)</f>
        <v>7.4800000000000005E-2</v>
      </c>
      <c r="P59" s="134">
        <f>Date!D4</f>
        <v>7.46E-2</v>
      </c>
    </row>
    <row r="60" spans="2:16" ht="26.25" thickBot="1">
      <c r="B60" s="115" t="s">
        <v>134</v>
      </c>
      <c r="C60" s="217">
        <v>0.04</v>
      </c>
      <c r="D60" s="218">
        <v>0.04</v>
      </c>
      <c r="F60" s="354" t="s">
        <v>131</v>
      </c>
      <c r="G60" s="355">
        <v>5.5E-2</v>
      </c>
      <c r="H60" s="355">
        <f t="shared" si="3"/>
        <v>5.5E-2</v>
      </c>
      <c r="I60" s="113">
        <v>3.0000492618926504</v>
      </c>
      <c r="J60" s="113">
        <v>3.0000492618926358</v>
      </c>
      <c r="K60" s="130"/>
      <c r="L60" s="150" t="s">
        <v>22</v>
      </c>
      <c r="M60" s="148">
        <f t="shared" si="4"/>
        <v>158.82689999999999</v>
      </c>
      <c r="N60" s="151" t="s">
        <v>22</v>
      </c>
      <c r="O60" s="135">
        <f>ROUND(((P60*1.0025)),2)</f>
        <v>159.62</v>
      </c>
      <c r="P60" s="166">
        <f>Date!D7</f>
        <v>159.22499999999999</v>
      </c>
    </row>
    <row r="61" spans="2:16">
      <c r="B61" s="115" t="s">
        <v>135</v>
      </c>
      <c r="C61" s="217">
        <v>0.04</v>
      </c>
      <c r="D61" s="218">
        <v>0.04</v>
      </c>
      <c r="F61" s="354" t="s">
        <v>161</v>
      </c>
      <c r="G61" s="355">
        <v>5.5E-2</v>
      </c>
      <c r="H61" s="355">
        <f t="shared" si="3"/>
        <v>5.5E-2</v>
      </c>
      <c r="I61" s="113">
        <v>3.5000000000000067</v>
      </c>
      <c r="J61" s="113">
        <v>4.4999999999999885</v>
      </c>
    </row>
    <row r="62" spans="2:16" ht="26.25" thickBot="1">
      <c r="B62" s="116" t="s">
        <v>136</v>
      </c>
      <c r="C62" s="174">
        <v>0.04</v>
      </c>
      <c r="D62" s="219">
        <v>0.04</v>
      </c>
      <c r="F62" s="354" t="s">
        <v>162</v>
      </c>
      <c r="G62" s="355">
        <v>5.5E-2</v>
      </c>
      <c r="H62" s="355">
        <f t="shared" si="3"/>
        <v>5.5E-2</v>
      </c>
      <c r="I62" s="113">
        <v>3.4999999999999947</v>
      </c>
      <c r="J62" s="113">
        <v>4.4999999999999929</v>
      </c>
    </row>
    <row r="63" spans="2:16">
      <c r="F63" s="354" t="s">
        <v>135</v>
      </c>
      <c r="G63" s="355">
        <v>5.5E-2</v>
      </c>
      <c r="H63" s="355">
        <f t="shared" si="3"/>
        <v>5.5E-2</v>
      </c>
      <c r="I63" s="113">
        <v>3.0000492618926504</v>
      </c>
      <c r="J63" s="113">
        <v>3.0000492618926358</v>
      </c>
    </row>
    <row r="64" spans="2:16">
      <c r="F64" s="354" t="s">
        <v>163</v>
      </c>
      <c r="G64" s="355">
        <v>5.5E-2</v>
      </c>
      <c r="H64" s="355">
        <f t="shared" si="3"/>
        <v>5.5E-2</v>
      </c>
      <c r="I64" s="113">
        <v>3.5000000000000004</v>
      </c>
      <c r="J64" s="113">
        <v>4.4999999999999929</v>
      </c>
    </row>
    <row r="65" spans="6:20">
      <c r="F65" s="354" t="s">
        <v>164</v>
      </c>
      <c r="G65" s="355">
        <v>0.05</v>
      </c>
      <c r="H65" s="355">
        <v>0.05</v>
      </c>
    </row>
    <row r="66" spans="6:20">
      <c r="F66" s="354" t="s">
        <v>165</v>
      </c>
      <c r="G66" s="355">
        <v>0.05</v>
      </c>
      <c r="H66" s="355">
        <v>0.05</v>
      </c>
      <c r="J66" s="113"/>
      <c r="K66" s="113"/>
      <c r="L66" s="112"/>
    </row>
    <row r="67" spans="6:20">
      <c r="F67" s="354" t="s">
        <v>166</v>
      </c>
      <c r="G67" s="355">
        <v>0.05</v>
      </c>
      <c r="H67" s="355">
        <v>0.05</v>
      </c>
      <c r="I67" s="113"/>
      <c r="J67" s="113" t="s">
        <v>3</v>
      </c>
      <c r="K67" s="113"/>
      <c r="L67" s="113"/>
      <c r="M67" s="113"/>
      <c r="N67" s="113"/>
      <c r="O67" s="113"/>
      <c r="P67" s="113"/>
      <c r="Q67" s="113"/>
    </row>
    <row r="68" spans="6:20">
      <c r="F68" s="354" t="s">
        <v>167</v>
      </c>
      <c r="G68" s="355">
        <v>0.05</v>
      </c>
      <c r="H68" s="355">
        <v>0.05</v>
      </c>
      <c r="I68" s="113" t="s">
        <v>168</v>
      </c>
      <c r="J68" s="123">
        <f>Date!D4</f>
        <v>7.46E-2</v>
      </c>
      <c r="K68" s="113"/>
      <c r="L68" s="113"/>
      <c r="M68" s="113"/>
      <c r="N68" s="113"/>
      <c r="O68" s="113"/>
      <c r="P68" s="113"/>
      <c r="Q68" s="113"/>
    </row>
    <row r="69" spans="6:20">
      <c r="F69" s="354" t="s">
        <v>169</v>
      </c>
      <c r="G69" s="355">
        <v>0.05</v>
      </c>
      <c r="H69" s="355">
        <v>0.05</v>
      </c>
      <c r="I69" s="123">
        <f>J68*1.01</f>
        <v>7.5345999999999996E-2</v>
      </c>
      <c r="J69" s="124">
        <f>Date!D7</f>
        <v>159.22499999999999</v>
      </c>
      <c r="K69" s="113"/>
      <c r="L69" s="113"/>
      <c r="M69" s="113"/>
      <c r="N69" s="113"/>
      <c r="O69" s="113"/>
      <c r="P69" s="113"/>
      <c r="Q69" s="113"/>
    </row>
    <row r="70" spans="6:20">
      <c r="F70" s="354" t="s">
        <v>170</v>
      </c>
      <c r="G70" s="355">
        <v>0.05</v>
      </c>
      <c r="H70" s="355">
        <v>0.05</v>
      </c>
      <c r="I70" s="124">
        <f>J69*1.01</f>
        <v>160.81725</v>
      </c>
      <c r="J70" s="123">
        <f>Date!D11</f>
        <v>0.77985000000000004</v>
      </c>
      <c r="K70" s="113"/>
      <c r="L70" s="113"/>
      <c r="M70" s="113"/>
      <c r="N70" s="113"/>
      <c r="O70" s="113"/>
      <c r="P70" s="113"/>
      <c r="Q70" s="113"/>
    </row>
    <row r="71" spans="6:20">
      <c r="F71" s="354" t="s">
        <v>171</v>
      </c>
      <c r="G71" s="355">
        <v>0.05</v>
      </c>
      <c r="H71" s="355">
        <v>0.05</v>
      </c>
      <c r="I71" s="123">
        <f>J70*1.01</f>
        <v>0.78764850000000008</v>
      </c>
      <c r="J71" s="123">
        <f>Date!D13</f>
        <v>1.175</v>
      </c>
      <c r="K71" s="113"/>
      <c r="L71" s="113"/>
      <c r="M71" s="113"/>
      <c r="N71" s="113"/>
      <c r="O71" s="113"/>
      <c r="P71" s="113"/>
      <c r="Q71" s="113"/>
    </row>
    <row r="72" spans="6:20">
      <c r="F72" s="354" t="s">
        <v>172</v>
      </c>
      <c r="G72" s="355">
        <v>0.05</v>
      </c>
      <c r="H72" s="355">
        <v>0.05</v>
      </c>
      <c r="I72" s="123">
        <f>J71*1.01</f>
        <v>1.18675</v>
      </c>
      <c r="J72" s="113"/>
      <c r="K72" s="113"/>
      <c r="L72" s="113"/>
      <c r="M72" s="113"/>
      <c r="N72" s="113"/>
      <c r="O72" s="113"/>
      <c r="P72" s="113"/>
      <c r="Q72" s="113"/>
    </row>
    <row r="73" spans="6:20">
      <c r="F73" s="354" t="s">
        <v>173</v>
      </c>
      <c r="G73" s="355">
        <v>0.05</v>
      </c>
      <c r="H73" s="355">
        <v>0.05</v>
      </c>
      <c r="I73" s="113"/>
      <c r="J73" s="113"/>
      <c r="K73" s="113"/>
      <c r="L73" s="113"/>
      <c r="M73" s="113"/>
      <c r="N73" s="113"/>
      <c r="O73" s="113"/>
      <c r="P73" s="113"/>
      <c r="Q73" s="113"/>
    </row>
    <row r="74" spans="6:20">
      <c r="F74" s="354" t="s">
        <v>174</v>
      </c>
      <c r="G74" s="355">
        <v>0.05</v>
      </c>
      <c r="H74" s="355">
        <v>0.05</v>
      </c>
      <c r="I74" s="113"/>
      <c r="J74" s="169"/>
      <c r="K74" s="113"/>
      <c r="L74" s="113" t="s">
        <v>124</v>
      </c>
      <c r="M74" s="113"/>
      <c r="N74" s="113"/>
      <c r="O74" s="113" t="s">
        <v>125</v>
      </c>
      <c r="P74" s="113"/>
      <c r="Q74" s="113"/>
    </row>
    <row r="75" spans="6:20">
      <c r="F75" s="354" t="s">
        <v>175</v>
      </c>
      <c r="G75" s="355">
        <v>0.05</v>
      </c>
      <c r="H75" s="355">
        <v>0.05</v>
      </c>
      <c r="I75" s="169"/>
      <c r="J75" s="125" t="e">
        <f>#REF!</f>
        <v>#REF!</v>
      </c>
      <c r="K75" s="113"/>
      <c r="L75" s="113" t="s">
        <v>74</v>
      </c>
      <c r="M75" s="113" t="s">
        <v>3</v>
      </c>
      <c r="N75" s="113"/>
      <c r="O75" s="113" t="s">
        <v>74</v>
      </c>
      <c r="P75" s="113" t="s">
        <v>3</v>
      </c>
      <c r="Q75" s="113"/>
      <c r="R75" s="360" t="e">
        <f>#REF!*0.99</f>
        <v>#REF!</v>
      </c>
      <c r="S75" s="360" t="e">
        <f>#REF!*1.01</f>
        <v>#REF!</v>
      </c>
      <c r="T75" s="360" t="s">
        <v>129</v>
      </c>
    </row>
    <row r="76" spans="6:20">
      <c r="F76" s="354" t="s">
        <v>176</v>
      </c>
      <c r="G76" s="355">
        <v>0.05</v>
      </c>
      <c r="H76" s="355">
        <v>0.05</v>
      </c>
      <c r="I76" s="125" t="e">
        <f>#REF!</f>
        <v>#REF!</v>
      </c>
      <c r="J76" s="125" t="e">
        <f>1/#REF!</f>
        <v>#REF!</v>
      </c>
      <c r="K76" s="113"/>
      <c r="L76" s="113" t="s">
        <v>131</v>
      </c>
      <c r="M76" s="123">
        <f>Date!D15</f>
        <v>0</v>
      </c>
      <c r="N76" s="113"/>
      <c r="O76" s="113" t="s">
        <v>132</v>
      </c>
      <c r="P76" s="123">
        <f>Date!D8</f>
        <v>0</v>
      </c>
      <c r="Q76" s="113"/>
      <c r="R76" s="360" t="e">
        <f>#REF!*0.99</f>
        <v>#REF!</v>
      </c>
      <c r="S76" s="360" t="e">
        <f>#REF!*1.01</f>
        <v>#REF!</v>
      </c>
      <c r="T76" s="360" t="s">
        <v>133</v>
      </c>
    </row>
    <row r="77" spans="6:20">
      <c r="F77" s="354" t="s">
        <v>177</v>
      </c>
      <c r="G77" s="355">
        <v>0.05</v>
      </c>
      <c r="H77" s="355">
        <v>0.05</v>
      </c>
      <c r="I77" s="125" t="e">
        <f>1/#REF!</f>
        <v>#REF!</v>
      </c>
      <c r="J77" s="125" t="e">
        <f>1/#REF!</f>
        <v>#REF!</v>
      </c>
      <c r="K77" s="113"/>
      <c r="L77" s="113" t="s">
        <v>134</v>
      </c>
      <c r="M77" s="123">
        <f>Date!D17</f>
        <v>0</v>
      </c>
      <c r="N77" s="113"/>
      <c r="O77" s="113"/>
      <c r="P77" s="113"/>
      <c r="Q77" s="113"/>
      <c r="T77" s="360" t="s">
        <v>135</v>
      </c>
    </row>
    <row r="78" spans="6:20">
      <c r="F78" s="354" t="s">
        <v>178</v>
      </c>
      <c r="G78" s="355">
        <v>0.05</v>
      </c>
      <c r="H78" s="355">
        <v>0.05</v>
      </c>
      <c r="I78" s="125" t="e">
        <f>1/#REF!</f>
        <v>#REF!</v>
      </c>
      <c r="J78" s="125" t="e">
        <f>#REF!</f>
        <v>#REF!</v>
      </c>
      <c r="K78" s="113"/>
      <c r="L78" s="113" t="s">
        <v>136</v>
      </c>
      <c r="M78" s="126">
        <f>Date!D19</f>
        <v>19.148499999999999</v>
      </c>
      <c r="N78" s="113"/>
      <c r="O78" s="113"/>
      <c r="P78" s="113"/>
      <c r="Q78" s="113"/>
      <c r="R78" s="360" t="e">
        <f>#REF!*0.99</f>
        <v>#REF!</v>
      </c>
      <c r="S78" s="360" t="e">
        <f>#REF!*1.01</f>
        <v>#REF!</v>
      </c>
      <c r="T78" s="360" t="s">
        <v>130</v>
      </c>
    </row>
    <row r="79" spans="6:20">
      <c r="F79" s="354" t="s">
        <v>179</v>
      </c>
      <c r="G79" s="355">
        <v>0.05</v>
      </c>
      <c r="H79" s="355">
        <v>0.05</v>
      </c>
      <c r="I79" s="125" t="e">
        <f>#REF!</f>
        <v>#REF!</v>
      </c>
      <c r="J79" s="125" t="e">
        <f>1/#REF!</f>
        <v>#REF!</v>
      </c>
      <c r="K79" s="113"/>
      <c r="L79" s="113"/>
      <c r="M79" s="113"/>
      <c r="N79" s="113"/>
      <c r="O79" s="113"/>
      <c r="P79" s="113"/>
      <c r="Q79" s="113"/>
      <c r="R79" s="360" t="e">
        <f>#REF!*0.99</f>
        <v>#REF!</v>
      </c>
      <c r="S79" s="360" t="e">
        <f>#REF!*1.01</f>
        <v>#REF!</v>
      </c>
      <c r="T79" s="360" t="s">
        <v>96</v>
      </c>
    </row>
    <row r="80" spans="6:20">
      <c r="G80" s="113"/>
      <c r="H80" s="125" t="e">
        <f>1/S78</f>
        <v>#REF!</v>
      </c>
      <c r="I80" s="125" t="e">
        <f>1/R78</f>
        <v>#REF!</v>
      </c>
      <c r="J80" s="125" t="e">
        <f>1/#REF!</f>
        <v>#REF!</v>
      </c>
      <c r="K80" s="113"/>
      <c r="L80" s="113"/>
      <c r="M80" s="127"/>
      <c r="N80" s="127"/>
      <c r="O80" s="113"/>
      <c r="P80" s="113"/>
      <c r="Q80" s="113"/>
    </row>
    <row r="81" spans="7:18">
      <c r="G81" s="113"/>
      <c r="H81" s="125" t="e">
        <f>1/#REF!</f>
        <v>#REF!</v>
      </c>
      <c r="I81" s="125" t="e">
        <f>1/#REF!</f>
        <v>#REF!</v>
      </c>
      <c r="J81" s="125" t="e">
        <f>1/#REF!</f>
        <v>#REF!</v>
      </c>
      <c r="K81" s="113"/>
      <c r="L81" s="113"/>
      <c r="M81" s="128"/>
      <c r="N81" s="128"/>
      <c r="O81" s="129"/>
      <c r="P81" s="129"/>
      <c r="Q81" s="129"/>
    </row>
    <row r="82" spans="7:18">
      <c r="G82" s="113"/>
      <c r="H82" s="125" t="e">
        <f>1/S79</f>
        <v>#REF!</v>
      </c>
      <c r="I82" s="125" t="e">
        <f>1/R79</f>
        <v>#REF!</v>
      </c>
      <c r="J82" s="125" t="e">
        <f>J77</f>
        <v>#REF!</v>
      </c>
      <c r="K82" s="113"/>
      <c r="L82" s="113"/>
      <c r="M82" s="128"/>
      <c r="N82" s="128"/>
      <c r="O82" s="129"/>
      <c r="P82" s="129"/>
      <c r="Q82" s="129"/>
    </row>
    <row r="83" spans="7:18">
      <c r="G83" s="113"/>
      <c r="H83" s="125" t="e">
        <f>1/S75</f>
        <v>#REF!</v>
      </c>
      <c r="I83" s="125" t="e">
        <f>1/R75</f>
        <v>#REF!</v>
      </c>
      <c r="J83" s="125" t="e">
        <f>1/#REF!</f>
        <v>#REF!</v>
      </c>
      <c r="K83" s="113"/>
      <c r="L83" s="113"/>
      <c r="M83" s="128"/>
      <c r="N83" s="128"/>
      <c r="O83" s="129"/>
      <c r="P83" s="129"/>
      <c r="Q83" s="129"/>
    </row>
    <row r="84" spans="7:18">
      <c r="G84" s="113"/>
      <c r="H84" s="125">
        <f>H78</f>
        <v>0.05</v>
      </c>
      <c r="I84" s="125" t="e">
        <f>I78</f>
        <v>#REF!</v>
      </c>
      <c r="J84" s="125" t="e">
        <f>1/M77</f>
        <v>#DIV/0!</v>
      </c>
      <c r="K84" s="113"/>
      <c r="L84" s="113"/>
      <c r="M84" s="128"/>
      <c r="N84" s="128"/>
      <c r="O84" s="129"/>
      <c r="P84" s="129"/>
      <c r="Q84" s="129"/>
    </row>
    <row r="85" spans="7:18">
      <c r="G85" s="113"/>
      <c r="H85" s="125" t="e">
        <f>1/S76</f>
        <v>#REF!</v>
      </c>
      <c r="I85" s="125" t="e">
        <f>1/R76</f>
        <v>#REF!</v>
      </c>
      <c r="J85" s="125" t="e">
        <f>J77</f>
        <v>#REF!</v>
      </c>
      <c r="K85" s="113"/>
      <c r="L85" s="113"/>
      <c r="M85" s="128"/>
      <c r="N85" s="128"/>
      <c r="O85" s="129"/>
      <c r="P85" s="129"/>
      <c r="Q85" s="129"/>
    </row>
    <row r="86" spans="7:18">
      <c r="G86" s="113"/>
      <c r="H86" s="125" t="e">
        <f>1/#REF!</f>
        <v>#REF!</v>
      </c>
      <c r="I86" s="125" t="e">
        <f>1/#REF!</f>
        <v>#REF!</v>
      </c>
      <c r="J86" s="125">
        <f>1/M78</f>
        <v>5.2223411755489987E-2</v>
      </c>
      <c r="K86" s="113"/>
      <c r="L86" s="113"/>
      <c r="M86" s="113"/>
      <c r="N86" s="113"/>
      <c r="O86" s="113"/>
      <c r="P86" s="113"/>
      <c r="Q86" s="113"/>
    </row>
    <row r="87" spans="7:18">
      <c r="G87" s="113"/>
      <c r="H87" s="125">
        <f>H78</f>
        <v>0.05</v>
      </c>
      <c r="I87" s="125" t="e">
        <f>I78</f>
        <v>#REF!</v>
      </c>
      <c r="L87" s="113"/>
      <c r="M87" s="113"/>
      <c r="N87" s="113"/>
      <c r="O87" s="113"/>
      <c r="P87" s="113"/>
      <c r="Q87" s="113"/>
    </row>
    <row r="88" spans="7:18">
      <c r="G88" s="113"/>
      <c r="H88" s="125">
        <v>1.9273671682639725E-4</v>
      </c>
      <c r="I88" s="125">
        <v>2.0871489024205711E-4</v>
      </c>
      <c r="L88" s="127"/>
      <c r="M88" s="127"/>
      <c r="N88" s="127"/>
      <c r="O88" s="127"/>
      <c r="P88" s="127"/>
      <c r="Q88" s="127"/>
      <c r="R88" s="361"/>
    </row>
    <row r="89" spans="7:18">
      <c r="L89" s="128"/>
      <c r="M89" s="128"/>
      <c r="N89" s="128"/>
      <c r="O89" s="128"/>
      <c r="P89" s="128"/>
      <c r="Q89" s="128"/>
      <c r="R89" s="362"/>
    </row>
    <row r="90" spans="7:18">
      <c r="L90" s="113"/>
      <c r="M90" s="113"/>
      <c r="N90" s="113"/>
      <c r="O90" s="113"/>
      <c r="P90" s="113"/>
      <c r="Q90" s="113"/>
    </row>
    <row r="91" spans="7:18">
      <c r="L91" s="113"/>
      <c r="M91" s="113"/>
      <c r="N91" s="113"/>
      <c r="O91" s="113"/>
      <c r="P91" s="113"/>
      <c r="Q91" s="113"/>
    </row>
    <row r="92" spans="7:18">
      <c r="L92" s="113"/>
      <c r="M92" s="113"/>
      <c r="N92" s="113"/>
      <c r="O92" s="113"/>
      <c r="P92" s="113"/>
      <c r="Q92" s="113"/>
    </row>
    <row r="93" spans="7:18">
      <c r="L93" s="113"/>
      <c r="M93" s="113"/>
      <c r="N93" s="113"/>
      <c r="O93" s="113"/>
      <c r="P93" s="113"/>
      <c r="Q93" s="113"/>
    </row>
    <row r="94" spans="7:18">
      <c r="L94" s="113"/>
      <c r="M94" s="113"/>
      <c r="N94" s="113"/>
      <c r="O94" s="113"/>
      <c r="P94" s="113"/>
      <c r="Q94" s="113"/>
    </row>
    <row r="95" spans="7:18">
      <c r="L95" s="113"/>
      <c r="M95" s="113"/>
      <c r="N95" s="113"/>
      <c r="O95" s="113"/>
      <c r="P95" s="113"/>
      <c r="Q95" s="113"/>
    </row>
    <row r="96" spans="7:18">
      <c r="L96" s="113"/>
      <c r="M96" s="113"/>
      <c r="N96" s="113"/>
      <c r="O96" s="113"/>
      <c r="P96" s="113"/>
      <c r="Q96" s="113"/>
    </row>
    <row r="97" spans="12:17">
      <c r="L97" s="113"/>
      <c r="M97" s="113"/>
      <c r="N97" s="113"/>
      <c r="O97" s="113"/>
      <c r="P97" s="113"/>
      <c r="Q97" s="113"/>
    </row>
    <row r="98" spans="12:17">
      <c r="L98" s="113"/>
      <c r="M98" s="113"/>
      <c r="N98" s="113"/>
      <c r="O98" s="113"/>
      <c r="P98" s="113"/>
      <c r="Q98" s="113"/>
    </row>
    <row r="99" spans="12:17">
      <c r="L99" s="113"/>
      <c r="M99" s="113"/>
      <c r="N99" s="113"/>
      <c r="O99" s="113"/>
      <c r="P99" s="113"/>
      <c r="Q99" s="113"/>
    </row>
    <row r="100" spans="12:17">
      <c r="L100" s="113"/>
      <c r="M100" s="113"/>
      <c r="N100" s="113"/>
      <c r="O100" s="113"/>
      <c r="P100" s="113"/>
      <c r="Q100" s="113"/>
    </row>
    <row r="101" spans="12:17">
      <c r="L101" s="113"/>
      <c r="M101" s="113"/>
      <c r="N101" s="113"/>
      <c r="O101" s="113"/>
      <c r="P101" s="113"/>
      <c r="Q101" s="113"/>
    </row>
    <row r="102" spans="12:17">
      <c r="L102" s="113"/>
      <c r="M102" s="113"/>
      <c r="N102" s="113"/>
      <c r="O102" s="113"/>
      <c r="P102" s="113"/>
      <c r="Q102" s="113"/>
    </row>
    <row r="103" spans="12:17">
      <c r="L103" s="113"/>
      <c r="M103" s="113"/>
      <c r="N103" s="113"/>
      <c r="O103" s="113"/>
      <c r="P103" s="113"/>
      <c r="Q103" s="113"/>
    </row>
    <row r="104" spans="12:17">
      <c r="L104" s="113"/>
      <c r="M104" s="113"/>
      <c r="N104" s="113"/>
      <c r="O104" s="113"/>
      <c r="P104" s="113"/>
      <c r="Q104" s="113"/>
    </row>
    <row r="105" spans="12:17">
      <c r="L105" s="113"/>
      <c r="M105" s="113"/>
      <c r="N105" s="113"/>
      <c r="O105" s="113"/>
      <c r="P105" s="113"/>
      <c r="Q105" s="113"/>
    </row>
    <row r="106" spans="12:17">
      <c r="L106" s="113"/>
      <c r="M106" s="113"/>
      <c r="N106" s="113"/>
      <c r="O106" s="113"/>
      <c r="P106" s="113"/>
      <c r="Q106" s="113"/>
    </row>
    <row r="107" spans="12:17">
      <c r="L107" s="113"/>
      <c r="M107" s="113"/>
      <c r="N107" s="113"/>
      <c r="O107" s="113"/>
      <c r="P107" s="113"/>
      <c r="Q107" s="113"/>
    </row>
    <row r="108" spans="12:17">
      <c r="L108" s="113"/>
      <c r="M108" s="113"/>
      <c r="N108" s="113"/>
      <c r="O108" s="113"/>
      <c r="P108" s="113"/>
      <c r="Q108" s="113"/>
    </row>
    <row r="109" spans="12:17">
      <c r="L109" s="113"/>
      <c r="M109" s="113"/>
      <c r="N109" s="113"/>
      <c r="O109" s="113"/>
      <c r="P109" s="113"/>
      <c r="Q109" s="113"/>
    </row>
    <row r="110" spans="12:17">
      <c r="L110" s="113"/>
      <c r="M110" s="113"/>
      <c r="N110" s="113"/>
      <c r="O110" s="113"/>
      <c r="P110" s="113"/>
      <c r="Q110" s="113"/>
    </row>
    <row r="111" spans="12:17">
      <c r="L111" s="113"/>
      <c r="M111" s="113"/>
      <c r="N111" s="113"/>
      <c r="O111" s="113"/>
      <c r="P111" s="113"/>
      <c r="Q111" s="113"/>
    </row>
    <row r="112" spans="12:17">
      <c r="L112" s="113"/>
      <c r="M112" s="113"/>
      <c r="N112" s="113"/>
      <c r="O112" s="113"/>
      <c r="P112" s="113"/>
      <c r="Q112" s="113"/>
    </row>
    <row r="113" spans="12:17">
      <c r="L113" s="113"/>
      <c r="M113" s="113"/>
      <c r="N113" s="113"/>
      <c r="O113" s="113"/>
      <c r="P113" s="113"/>
      <c r="Q113" s="113"/>
    </row>
    <row r="114" spans="12:17">
      <c r="L114" s="113"/>
      <c r="M114" s="113"/>
      <c r="N114" s="113"/>
      <c r="O114" s="113"/>
      <c r="P114" s="113"/>
      <c r="Q114" s="113"/>
    </row>
    <row r="115" spans="12:17">
      <c r="L115" s="113"/>
      <c r="M115" s="113"/>
      <c r="N115" s="113"/>
      <c r="O115" s="113"/>
      <c r="P115" s="113"/>
      <c r="Q115" s="113"/>
    </row>
  </sheetData>
  <mergeCells count="8">
    <mergeCell ref="B44:D44"/>
    <mergeCell ref="F46:H46"/>
    <mergeCell ref="Q11:R11"/>
    <mergeCell ref="G9:I9"/>
    <mergeCell ref="K25:L25"/>
    <mergeCell ref="N25:O25"/>
    <mergeCell ref="F24:I24"/>
    <mergeCell ref="M11:N11"/>
  </mergeCells>
  <phoneticPr fontId="132" type="noConversion"/>
  <pageMargins left="0.7" right="0.7" top="0.75" bottom="0.75" header="0.3" footer="0.3"/>
  <pageSetup scale="11" fitToHeight="0" orientation="portrait" r:id="rId1"/>
  <headerFooter alignWithMargins="0">
    <oddFooter>&amp;L_x000D_&amp;1#&amp;"Calibri"&amp;10&amp;K008000 Unrestricted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5E252-F23D-494F-A6E5-AAF7FF1D611D}">
  <dimension ref="A3:R50"/>
  <sheetViews>
    <sheetView topLeftCell="A11" workbookViewId="0">
      <selection activeCell="K13" sqref="K13"/>
    </sheetView>
  </sheetViews>
  <sheetFormatPr defaultRowHeight="12.75"/>
  <cols>
    <col min="1" max="1" width="17.140625" customWidth="1"/>
    <col min="2" max="2" width="13.140625" customWidth="1"/>
    <col min="3" max="3" width="10.42578125" customWidth="1"/>
    <col min="4" max="4" width="9.28515625" customWidth="1"/>
    <col min="5" max="5" width="9.85546875" customWidth="1"/>
    <col min="6" max="10" width="9.28515625" customWidth="1"/>
    <col min="11" max="11" width="9.42578125" customWidth="1"/>
    <col min="12" max="12" width="10.7109375" bestFit="1" customWidth="1"/>
    <col min="13" max="13" width="13.28515625" customWidth="1"/>
  </cols>
  <sheetData>
    <row r="3" spans="1:13">
      <c r="C3" s="378"/>
    </row>
    <row r="4" spans="1:13">
      <c r="C4" s="378"/>
    </row>
    <row r="5" spans="1:13">
      <c r="C5" s="378"/>
      <c r="D5" s="437"/>
    </row>
    <row r="6" spans="1:13">
      <c r="C6" s="378"/>
    </row>
    <row r="7" spans="1:13" ht="15.75">
      <c r="A7" s="379"/>
      <c r="B7" s="379"/>
      <c r="H7" s="380"/>
      <c r="I7" s="380"/>
    </row>
    <row r="8" spans="1:13" ht="15.75">
      <c r="F8" s="380"/>
      <c r="G8" s="380"/>
      <c r="H8" s="380"/>
      <c r="I8" s="380"/>
      <c r="K8" s="245"/>
    </row>
    <row r="9" spans="1:13" ht="15.75">
      <c r="A9" s="409">
        <f>Date!K8</f>
        <v>46134</v>
      </c>
      <c r="B9" s="679" t="s">
        <v>30</v>
      </c>
      <c r="C9" s="679"/>
      <c r="D9" s="679"/>
      <c r="E9" s="679"/>
      <c r="F9" s="679"/>
      <c r="H9" s="380"/>
      <c r="I9" s="380"/>
    </row>
    <row r="10" spans="1:13" ht="19.899999999999999" customHeight="1">
      <c r="A10" s="382"/>
      <c r="B10" s="680" t="s">
        <v>31</v>
      </c>
      <c r="C10" s="680"/>
      <c r="D10" s="680"/>
      <c r="E10" s="680" t="s">
        <v>31</v>
      </c>
      <c r="F10" s="680"/>
      <c r="G10" s="680"/>
      <c r="H10" s="680" t="s">
        <v>31</v>
      </c>
      <c r="I10" s="680"/>
      <c r="J10" s="680"/>
      <c r="K10" s="680" t="s">
        <v>31</v>
      </c>
      <c r="L10" s="680"/>
      <c r="M10" s="680"/>
    </row>
    <row r="11" spans="1:13" ht="32.25" customHeight="1">
      <c r="A11" s="383"/>
      <c r="B11" s="673" t="s">
        <v>32</v>
      </c>
      <c r="C11" s="674"/>
      <c r="D11" s="675"/>
      <c r="E11" s="673" t="s">
        <v>33</v>
      </c>
      <c r="F11" s="674"/>
      <c r="G11" s="674"/>
      <c r="H11" s="673" t="s">
        <v>34</v>
      </c>
      <c r="I11" s="674"/>
      <c r="J11" s="674"/>
      <c r="K11" s="676" t="s">
        <v>180</v>
      </c>
      <c r="L11" s="677"/>
      <c r="M11" s="677"/>
    </row>
    <row r="12" spans="1:13" ht="19.899999999999999" customHeight="1">
      <c r="A12" s="384" t="s">
        <v>181</v>
      </c>
      <c r="B12" s="385" t="s">
        <v>37</v>
      </c>
      <c r="C12" s="385" t="s">
        <v>38</v>
      </c>
      <c r="D12" s="386" t="s">
        <v>39</v>
      </c>
      <c r="E12" s="385" t="s">
        <v>37</v>
      </c>
      <c r="F12" s="386" t="s">
        <v>38</v>
      </c>
      <c r="G12" s="385" t="s">
        <v>39</v>
      </c>
      <c r="H12" s="386" t="s">
        <v>37</v>
      </c>
      <c r="I12" s="385" t="s">
        <v>38</v>
      </c>
      <c r="J12" s="385" t="s">
        <v>39</v>
      </c>
      <c r="K12" s="385" t="s">
        <v>37</v>
      </c>
      <c r="L12" s="385" t="s">
        <v>38</v>
      </c>
      <c r="M12" s="387" t="s">
        <v>39</v>
      </c>
    </row>
    <row r="13" spans="1:13" ht="19.899999999999999" customHeight="1">
      <c r="A13" s="391" t="s">
        <v>182</v>
      </c>
      <c r="B13" s="392"/>
      <c r="C13" s="392"/>
      <c r="D13" s="393"/>
      <c r="E13" s="392"/>
      <c r="F13" s="393"/>
      <c r="G13" s="392"/>
      <c r="H13" s="393"/>
      <c r="I13" s="392"/>
      <c r="J13" s="392"/>
      <c r="K13" s="413">
        <f>WBWS!L15</f>
        <v>23.987214999999999</v>
      </c>
      <c r="L13" s="413">
        <f>WBWS!M15</f>
        <v>26.512185000000002</v>
      </c>
      <c r="M13" s="473">
        <f>'Apolo Rates'!D44</f>
        <v>25.249700000000001</v>
      </c>
    </row>
    <row r="14" spans="1:13" ht="19.899999999999999" customHeight="1">
      <c r="A14" s="388" t="s">
        <v>183</v>
      </c>
      <c r="B14" s="411">
        <f>'External Rates'!J13</f>
        <v>0.68100000000000005</v>
      </c>
      <c r="C14" s="411">
        <f>'External Rates'!K13</f>
        <v>0.75260000000000005</v>
      </c>
      <c r="D14" s="411">
        <f>'External Rates'!L13</f>
        <v>0.71679999999999999</v>
      </c>
      <c r="E14" s="411">
        <f>'External Rates'!M13</f>
        <v>1.7918526785714286</v>
      </c>
      <c r="F14" s="415">
        <f>'External Rates'!N13</f>
        <v>1.9804687500000002</v>
      </c>
      <c r="G14" s="411">
        <f>'External Rates'!O13</f>
        <v>1.8861607142857144</v>
      </c>
      <c r="H14" s="415">
        <f>'External Rates'!P13</f>
        <v>1.5572684151785714</v>
      </c>
      <c r="I14" s="411">
        <f>'External Rates'!Q13</f>
        <v>1.7211914062500002</v>
      </c>
      <c r="J14" s="411">
        <f>'External Rates'!R13</f>
        <v>1.6392299107142858</v>
      </c>
      <c r="K14" s="411">
        <f>'External Rates'!S13</f>
        <v>17.646510335999999</v>
      </c>
      <c r="L14" s="418">
        <f>'External Rates'!T13</f>
        <v>18.551459583999996</v>
      </c>
      <c r="M14" s="419">
        <f>'External Rates'!U13</f>
        <v>18.098984959999999</v>
      </c>
    </row>
    <row r="15" spans="1:13" ht="19.899999999999999" customHeight="1">
      <c r="A15" s="391" t="s">
        <v>184</v>
      </c>
      <c r="B15" s="413">
        <f>'External Rates'!J14</f>
        <v>7.0900000000000005E-2</v>
      </c>
      <c r="C15" s="413">
        <f>'External Rates'!K14</f>
        <v>7.8299999999999995E-2</v>
      </c>
      <c r="D15" s="414">
        <f>'External Rates'!L14</f>
        <v>7.46E-2</v>
      </c>
      <c r="E15" s="392">
        <f>'External Rates'!M14</f>
        <v>17.217157799999999</v>
      </c>
      <c r="F15" s="393">
        <f>'External Rates'!N14</f>
        <v>19.029490200000001</v>
      </c>
      <c r="G15" s="392">
        <f>'External Rates'!O14</f>
        <v>18.123324</v>
      </c>
      <c r="H15" s="414">
        <f>'External Rates'!P14</f>
        <v>14.963136499999999</v>
      </c>
      <c r="I15" s="413">
        <f>'External Rates'!Q14</f>
        <v>16.538203500000002</v>
      </c>
      <c r="J15" s="413">
        <f>'External Rates'!R14</f>
        <v>15.75067</v>
      </c>
      <c r="K15" s="413">
        <f>'External Rates'!S14</f>
        <v>1.8365369294999998</v>
      </c>
      <c r="L15" s="413">
        <f>'External Rates'!T14</f>
        <v>1.9307183104999999</v>
      </c>
      <c r="M15" s="420">
        <f>'External Rates'!U14</f>
        <v>1.8836276199999999</v>
      </c>
    </row>
    <row r="16" spans="1:13" ht="19.899999999999999" customHeight="1">
      <c r="A16" s="388" t="s">
        <v>185</v>
      </c>
      <c r="B16" s="411">
        <f>'External Rates'!J15</f>
        <v>1.2975000000000001</v>
      </c>
      <c r="C16" s="411">
        <f>'External Rates'!K15</f>
        <v>1.4339999999999999</v>
      </c>
      <c r="D16" s="415">
        <f>'External Rates'!L15</f>
        <v>1.36575</v>
      </c>
      <c r="E16" s="389">
        <f>'External Rates'!M15</f>
        <v>1.7541693</v>
      </c>
      <c r="F16" s="390">
        <f>'External Rates'!N15</f>
        <v>1.9388187000000001</v>
      </c>
      <c r="G16" s="389">
        <f>'External Rates'!O15</f>
        <v>1.8464940000000001</v>
      </c>
      <c r="H16" s="415">
        <f>'External Rates'!P15</f>
        <v>1.5245184375</v>
      </c>
      <c r="I16" s="411">
        <f>'External Rates'!Q15</f>
        <v>1.6849940625000002</v>
      </c>
      <c r="J16" s="411">
        <f>'External Rates'!R15</f>
        <v>1.6047562500000001</v>
      </c>
      <c r="K16" s="411">
        <f>'External Rates'!S15</f>
        <v>5.273750777236956E-2</v>
      </c>
      <c r="L16" s="411">
        <f>'External Rates'!T15</f>
        <v>5.5441995350439789E-2</v>
      </c>
      <c r="M16" s="419">
        <f>'External Rates'!U15</f>
        <v>5.4089751561404678E-2</v>
      </c>
    </row>
    <row r="17" spans="1:18" ht="19.899999999999999" customHeight="1">
      <c r="A17" s="391" t="s">
        <v>186</v>
      </c>
      <c r="B17" s="416">
        <f>'External Rates'!J16</f>
        <v>151.26</v>
      </c>
      <c r="C17" s="416">
        <f>'External Rates'!K16</f>
        <v>167.19</v>
      </c>
      <c r="D17" s="417">
        <f>'External Rates'!L16</f>
        <v>159.22499999999999</v>
      </c>
      <c r="E17" s="416">
        <f>'External Rates'!M16</f>
        <v>204.50859</v>
      </c>
      <c r="F17" s="417">
        <f>'External Rates'!N16</f>
        <v>226.03581</v>
      </c>
      <c r="G17" s="416">
        <f>'External Rates'!O16</f>
        <v>215.2722</v>
      </c>
      <c r="H17" s="417">
        <f>'External Rates'!P16</f>
        <v>177.73490624999999</v>
      </c>
      <c r="I17" s="416">
        <f>'External Rates'!Q16</f>
        <v>196.44384374999998</v>
      </c>
      <c r="J17" s="416">
        <f>'External Rates'!R16</f>
        <v>187.08937499999999</v>
      </c>
      <c r="K17" s="413">
        <f>'External Rates'!S16</f>
        <v>6.1483651290906431</v>
      </c>
      <c r="L17" s="413">
        <f>'External Rates'!T16</f>
        <v>6.4636659049414451</v>
      </c>
      <c r="M17" s="420">
        <f>'External Rates'!U16</f>
        <v>6.3060155170160446</v>
      </c>
    </row>
    <row r="18" spans="1:18" ht="19.899999999999999" customHeight="1">
      <c r="A18" s="388" t="s">
        <v>187</v>
      </c>
      <c r="B18" s="411">
        <f>'External Rates'!J17</f>
        <v>15.618499999999999</v>
      </c>
      <c r="C18" s="411">
        <f>'External Rates'!K17</f>
        <v>17.262599999999999</v>
      </c>
      <c r="D18" s="415">
        <f>'External Rates'!L17</f>
        <v>16.440550000000002</v>
      </c>
      <c r="E18" s="389">
        <f>'External Rates'!M17</f>
        <v>21.116219999999998</v>
      </c>
      <c r="F18" s="390">
        <f>'External Rates'!N17</f>
        <v>23.338979999999999</v>
      </c>
      <c r="G18" s="389">
        <f>'External Rates'!O17</f>
        <v>22.227599999999999</v>
      </c>
      <c r="H18" s="415">
        <f>'External Rates'!P17</f>
        <v>18.351719999999997</v>
      </c>
      <c r="I18" s="411">
        <f>'External Rates'!Q17</f>
        <v>20.283480000000001</v>
      </c>
      <c r="J18" s="411">
        <f>'External Rates'!R17</f>
        <v>19.317599999999999</v>
      </c>
      <c r="K18" s="411">
        <f>'External Rates'!S17</f>
        <v>0.63484066147320573</v>
      </c>
      <c r="L18" s="411">
        <f>'External Rates'!T17</f>
        <v>0.66739659283080599</v>
      </c>
      <c r="M18" s="419">
        <f>'External Rates'!U17</f>
        <v>0.65111862715200586</v>
      </c>
    </row>
    <row r="19" spans="1:18" ht="19.899999999999999" customHeight="1">
      <c r="A19" s="391" t="s">
        <v>188</v>
      </c>
      <c r="B19" s="413">
        <f>'External Rates'!J18</f>
        <v>0.7409</v>
      </c>
      <c r="C19" s="413">
        <f>'External Rates'!K18</f>
        <v>0.81879999999999997</v>
      </c>
      <c r="D19" s="414">
        <f>'External Rates'!L18</f>
        <v>0.77985000000000004</v>
      </c>
      <c r="E19" s="392">
        <f>'External Rates'!M18</f>
        <v>1.0016393400000001</v>
      </c>
      <c r="F19" s="393">
        <f>'External Rates'!N18</f>
        <v>1.1070750600000001</v>
      </c>
      <c r="G19" s="392">
        <f>'External Rates'!O18</f>
        <v>1.0543572000000001</v>
      </c>
      <c r="H19" s="414">
        <f>'External Rates'!P18</f>
        <v>0.87050756250000005</v>
      </c>
      <c r="I19" s="413">
        <f>'External Rates'!Q18</f>
        <v>0.96213993750000015</v>
      </c>
      <c r="J19" s="413">
        <f>'External Rates'!R18</f>
        <v>0.9163237500000001</v>
      </c>
      <c r="K19" s="413">
        <f>'External Rates'!S18</f>
        <v>3.0113377584684169E-2</v>
      </c>
      <c r="L19" s="413">
        <f>'External Rates'!T18</f>
        <v>3.1657653358257716E-2</v>
      </c>
      <c r="M19" s="420">
        <f>'External Rates'!U18</f>
        <v>3.0885515471470944E-2</v>
      </c>
    </row>
    <row r="20" spans="1:18" ht="19.899999999999999" customHeight="1">
      <c r="A20" s="388" t="s">
        <v>83</v>
      </c>
      <c r="B20" s="411">
        <f>'External Rates'!J19</f>
        <v>1.2844</v>
      </c>
      <c r="C20" s="411">
        <f>'External Rates'!K19</f>
        <v>1.4196</v>
      </c>
      <c r="D20" s="415">
        <f>'External Rates'!L19</f>
        <v>1.3520000000000001</v>
      </c>
      <c r="E20" s="389"/>
      <c r="F20" s="390"/>
      <c r="G20" s="389"/>
      <c r="H20" s="415">
        <f>'External Rates'!P19</f>
        <v>0.82564499999999996</v>
      </c>
      <c r="I20" s="411">
        <f>'External Rates'!Q19</f>
        <v>0.91255500000000001</v>
      </c>
      <c r="J20" s="411">
        <f>'External Rates'!R19</f>
        <v>0.86909999999999998</v>
      </c>
      <c r="K20" s="411">
        <f>'External Rates'!S19</f>
        <v>33.284154539999996</v>
      </c>
      <c r="L20" s="411">
        <f>'External Rates'!T19</f>
        <v>34.991034259999992</v>
      </c>
      <c r="M20" s="419">
        <f>'External Rates'!U19</f>
        <v>34.137594399999998</v>
      </c>
    </row>
    <row r="21" spans="1:18" ht="19.899999999999999" customHeight="1">
      <c r="A21" s="391" t="s">
        <v>84</v>
      </c>
      <c r="B21" s="413">
        <f>'External Rates'!J20</f>
        <v>1.1163000000000001</v>
      </c>
      <c r="C21" s="413">
        <f>'External Rates'!K20</f>
        <v>1.2338</v>
      </c>
      <c r="D21" s="414">
        <f>'External Rates'!L20</f>
        <v>1.175</v>
      </c>
      <c r="E21" s="392"/>
      <c r="F21" s="393"/>
      <c r="G21" s="392"/>
      <c r="H21" s="414"/>
      <c r="I21" s="413"/>
      <c r="J21" s="413"/>
      <c r="K21" s="413">
        <f>'External Rates'!S20</f>
        <v>28.9266875625</v>
      </c>
      <c r="L21" s="413">
        <f>'External Rates'!T20</f>
        <v>30.410107437499999</v>
      </c>
      <c r="M21" s="420">
        <f>'External Rates'!U20</f>
        <v>29.668397500000001</v>
      </c>
    </row>
    <row r="22" spans="1:18">
      <c r="B22" s="377"/>
      <c r="C22" s="377"/>
      <c r="D22" s="394"/>
      <c r="E22" s="377"/>
      <c r="F22" s="394"/>
      <c r="G22" s="377"/>
      <c r="H22" s="394"/>
      <c r="I22" s="377"/>
      <c r="J22" s="377"/>
      <c r="K22" s="377"/>
      <c r="L22" s="377"/>
      <c r="M22" s="377"/>
    </row>
    <row r="23" spans="1:18">
      <c r="A23" s="678" t="s">
        <v>85</v>
      </c>
      <c r="B23" s="678"/>
      <c r="C23" s="678"/>
      <c r="D23" s="678"/>
      <c r="E23" s="678"/>
      <c r="F23" s="678"/>
      <c r="G23" s="678"/>
      <c r="H23" s="678"/>
      <c r="I23" s="678"/>
      <c r="J23" s="678"/>
      <c r="K23" s="678"/>
      <c r="L23" s="678"/>
      <c r="R23" s="431"/>
    </row>
    <row r="25" spans="1:18" ht="28.9" customHeight="1">
      <c r="A25" s="670" t="s">
        <v>189</v>
      </c>
      <c r="B25" s="670"/>
      <c r="C25" s="670"/>
      <c r="D25" s="670"/>
      <c r="E25" s="670"/>
      <c r="F25" s="670"/>
      <c r="G25" s="670"/>
      <c r="H25" s="670"/>
      <c r="I25" s="670"/>
      <c r="J25" s="670"/>
      <c r="K25" s="670"/>
      <c r="L25" s="670"/>
      <c r="M25" s="670"/>
    </row>
    <row r="26" spans="1:18" ht="28.9" customHeight="1">
      <c r="A26" s="472"/>
      <c r="B26" s="472"/>
      <c r="C26" s="472"/>
      <c r="D26" s="472"/>
      <c r="E26" s="472"/>
      <c r="F26" s="472"/>
      <c r="G26" s="472"/>
      <c r="H26" s="472"/>
      <c r="I26" s="472"/>
      <c r="J26" s="472"/>
      <c r="K26" s="472"/>
      <c r="L26" s="472"/>
      <c r="M26" s="472"/>
    </row>
    <row r="28" spans="1:18" ht="26.45" customHeight="1">
      <c r="E28" s="671" t="s">
        <v>43</v>
      </c>
      <c r="F28" s="671"/>
      <c r="H28" s="672" t="s">
        <v>41</v>
      </c>
      <c r="I28" s="671"/>
      <c r="K28" s="672" t="s">
        <v>42</v>
      </c>
      <c r="L28" s="671"/>
    </row>
    <row r="29" spans="1:18" ht="21.6" customHeight="1">
      <c r="A29" s="442" t="s">
        <v>190</v>
      </c>
      <c r="E29" s="687" t="s">
        <v>46</v>
      </c>
      <c r="F29" s="688"/>
      <c r="H29" s="687" t="s">
        <v>46</v>
      </c>
      <c r="I29" s="688"/>
      <c r="K29" s="687" t="s">
        <v>46</v>
      </c>
      <c r="L29" s="688"/>
    </row>
    <row r="30" spans="1:18">
      <c r="A30" s="684" t="s">
        <v>107</v>
      </c>
      <c r="B30" s="684"/>
      <c r="C30" s="442"/>
      <c r="E30" s="682" t="s">
        <v>94</v>
      </c>
      <c r="F30" s="682"/>
      <c r="H30" s="682" t="s">
        <v>94</v>
      </c>
      <c r="I30" s="682"/>
      <c r="K30" s="682" t="s">
        <v>94</v>
      </c>
      <c r="L30" s="682"/>
    </row>
    <row r="31" spans="1:18" ht="19.899999999999999" customHeight="1">
      <c r="A31" s="685">
        <v>779.31010000000003</v>
      </c>
      <c r="B31" s="686"/>
      <c r="C31" s="493"/>
      <c r="E31" s="395" t="s">
        <v>181</v>
      </c>
      <c r="F31" s="396" t="s">
        <v>39</v>
      </c>
      <c r="G31" s="397"/>
      <c r="H31" s="395" t="s">
        <v>181</v>
      </c>
      <c r="I31" s="396" t="s">
        <v>39</v>
      </c>
      <c r="J31" s="397"/>
      <c r="K31" s="395" t="s">
        <v>181</v>
      </c>
      <c r="L31" s="396" t="s">
        <v>39</v>
      </c>
    </row>
    <row r="32" spans="1:18" ht="23.25" customHeight="1">
      <c r="A32" s="685"/>
      <c r="B32" s="686"/>
      <c r="C32" s="494"/>
      <c r="E32" s="398" t="s">
        <v>129</v>
      </c>
      <c r="F32" s="421">
        <f>'External Rates'!N31</f>
        <v>129.05000000000001</v>
      </c>
      <c r="G32" s="397"/>
      <c r="H32" s="399" t="s">
        <v>96</v>
      </c>
      <c r="I32" s="423">
        <f>'External Rates'!Q31</f>
        <v>9.1606000000000005</v>
      </c>
      <c r="J32" s="397"/>
      <c r="K32" s="398" t="s">
        <v>97</v>
      </c>
      <c r="L32" s="423">
        <f>'External Rates'!T31</f>
        <v>6.8223000000000003</v>
      </c>
    </row>
    <row r="33" spans="1:13" ht="18.75" customHeight="1">
      <c r="E33" s="400" t="s">
        <v>98</v>
      </c>
      <c r="F33" s="422">
        <f>'External Rates'!N32</f>
        <v>1733.67</v>
      </c>
      <c r="G33" s="397"/>
      <c r="H33" s="397"/>
      <c r="I33" s="397"/>
      <c r="J33" s="397"/>
      <c r="K33" s="400" t="s">
        <v>99</v>
      </c>
      <c r="L33" s="424">
        <f>'External Rates'!T32</f>
        <v>93.83</v>
      </c>
    </row>
    <row r="34" spans="1:13" ht="17.25" customHeight="1">
      <c r="E34" s="398" t="s">
        <v>100</v>
      </c>
      <c r="F34" s="423">
        <f>'External Rates'!N33</f>
        <v>19.148499999999999</v>
      </c>
      <c r="G34" s="397"/>
      <c r="H34" s="397"/>
      <c r="I34" s="397"/>
      <c r="J34" s="397"/>
      <c r="K34" s="397"/>
      <c r="L34" s="397"/>
    </row>
    <row r="35" spans="1:13">
      <c r="E35" s="397"/>
      <c r="F35" s="474"/>
      <c r="G35" s="397"/>
      <c r="H35" s="397"/>
      <c r="I35" s="397"/>
      <c r="J35" s="397"/>
      <c r="K35" s="397"/>
      <c r="L35" s="397"/>
    </row>
    <row r="36" spans="1:13" ht="23.25" customHeight="1">
      <c r="A36" s="442" t="s">
        <v>45</v>
      </c>
    </row>
    <row r="37" spans="1:13">
      <c r="A37" s="684" t="s">
        <v>191</v>
      </c>
      <c r="B37" s="684"/>
      <c r="E37" s="683" t="s">
        <v>192</v>
      </c>
      <c r="F37" s="682"/>
      <c r="G37" s="682"/>
      <c r="H37" s="682"/>
      <c r="I37" s="682"/>
    </row>
    <row r="38" spans="1:13" ht="16.5" customHeight="1">
      <c r="A38" s="385" t="s">
        <v>37</v>
      </c>
      <c r="B38" s="385" t="s">
        <v>38</v>
      </c>
      <c r="E38" s="401" t="s">
        <v>59</v>
      </c>
      <c r="F38" s="402" t="s">
        <v>60</v>
      </c>
      <c r="G38" s="402" t="s">
        <v>61</v>
      </c>
      <c r="H38" s="402" t="s">
        <v>62</v>
      </c>
      <c r="I38" s="403" t="s">
        <v>64</v>
      </c>
    </row>
    <row r="39" spans="1:13" ht="18.75" customHeight="1">
      <c r="A39" s="428">
        <f>Date!J27</f>
        <v>12.589115</v>
      </c>
      <c r="B39" s="429">
        <f>ROUNDDOWN(Date!J28,4)</f>
        <v>13.914199999999999</v>
      </c>
      <c r="E39" s="425">
        <v>0.8</v>
      </c>
      <c r="F39" s="426">
        <v>0.8</v>
      </c>
      <c r="G39" s="426">
        <v>0.8</v>
      </c>
      <c r="H39" s="426">
        <v>0.8</v>
      </c>
      <c r="I39" s="427">
        <v>0.8</v>
      </c>
    </row>
    <row r="42" spans="1:13">
      <c r="E42" s="682" t="s">
        <v>110</v>
      </c>
      <c r="F42" s="682"/>
      <c r="G42" s="682"/>
      <c r="H42" s="682"/>
    </row>
    <row r="43" spans="1:13" ht="16.5" customHeight="1">
      <c r="E43" s="406" t="s">
        <v>56</v>
      </c>
      <c r="F43" s="406" t="s">
        <v>57</v>
      </c>
      <c r="G43" s="406" t="s">
        <v>58</v>
      </c>
      <c r="H43" s="407" t="s">
        <v>64</v>
      </c>
    </row>
    <row r="44" spans="1:13" ht="20.25" customHeight="1">
      <c r="E44" s="408">
        <f>'External Rates'!N52</f>
        <v>5.3237399999999999</v>
      </c>
      <c r="F44" s="408">
        <f>'External Rates'!O52</f>
        <v>5.3487</v>
      </c>
      <c r="G44" s="408">
        <f>'External Rates'!P52</f>
        <v>5.3892699999999998</v>
      </c>
      <c r="H44" s="408">
        <f>'External Rates'!Q52</f>
        <v>0</v>
      </c>
    </row>
    <row r="45" spans="1:13">
      <c r="E45" s="404"/>
      <c r="F45" s="405"/>
    </row>
    <row r="48" spans="1:13" ht="12.75" customHeight="1">
      <c r="A48" s="681" t="s">
        <v>68</v>
      </c>
      <c r="B48" s="681"/>
      <c r="C48" s="681"/>
      <c r="D48" s="681"/>
      <c r="E48" s="681"/>
      <c r="F48" s="681"/>
      <c r="G48" s="681"/>
      <c r="H48" s="681"/>
      <c r="I48" s="681"/>
      <c r="J48" s="681"/>
      <c r="K48" s="681"/>
      <c r="L48" s="681"/>
      <c r="M48" s="681"/>
    </row>
    <row r="49" spans="1:13">
      <c r="A49" s="681"/>
      <c r="B49" s="681"/>
      <c r="C49" s="681"/>
      <c r="D49" s="681"/>
      <c r="E49" s="681"/>
      <c r="F49" s="681"/>
      <c r="G49" s="681"/>
      <c r="H49" s="681"/>
      <c r="I49" s="681"/>
      <c r="J49" s="681"/>
      <c r="K49" s="681"/>
      <c r="L49" s="681"/>
      <c r="M49" s="681"/>
    </row>
    <row r="50" spans="1:13" ht="27.75" customHeight="1">
      <c r="A50" s="681"/>
      <c r="B50" s="681"/>
      <c r="C50" s="681"/>
      <c r="D50" s="681"/>
      <c r="E50" s="681"/>
      <c r="F50" s="681"/>
      <c r="G50" s="681"/>
      <c r="H50" s="681"/>
      <c r="I50" s="681"/>
      <c r="J50" s="681"/>
      <c r="K50" s="681"/>
      <c r="L50" s="681"/>
      <c r="M50" s="681"/>
    </row>
  </sheetData>
  <mergeCells count="26">
    <mergeCell ref="E29:F29"/>
    <mergeCell ref="H29:I29"/>
    <mergeCell ref="K29:L29"/>
    <mergeCell ref="E42:H42"/>
    <mergeCell ref="A37:B37"/>
    <mergeCell ref="A48:M50"/>
    <mergeCell ref="E30:F30"/>
    <mergeCell ref="H30:I30"/>
    <mergeCell ref="K30:L30"/>
    <mergeCell ref="E37:I37"/>
    <mergeCell ref="A30:B30"/>
    <mergeCell ref="A31:B32"/>
    <mergeCell ref="B9:F9"/>
    <mergeCell ref="B10:D10"/>
    <mergeCell ref="E10:G10"/>
    <mergeCell ref="H10:J10"/>
    <mergeCell ref="K10:M10"/>
    <mergeCell ref="A25:M25"/>
    <mergeCell ref="E28:F28"/>
    <mergeCell ref="H28:I28"/>
    <mergeCell ref="B11:D11"/>
    <mergeCell ref="E11:G11"/>
    <mergeCell ref="H11:J11"/>
    <mergeCell ref="K11:M11"/>
    <mergeCell ref="A23:L23"/>
    <mergeCell ref="K28:L28"/>
  </mergeCells>
  <pageMargins left="0.7" right="0.7" top="0.75" bottom="0.75" header="0.3" footer="0.3"/>
  <pageSetup paperSize="9" scale="60" orientation="portrait" r:id="rId1"/>
  <headerFooter>
    <oddFooter>&amp;L_x000D_&amp;1#&amp;"Calibri"&amp;10&amp;K008000 Unrestricted</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tabColor rgb="FFFF0000"/>
  </sheetPr>
  <dimension ref="A3:S49"/>
  <sheetViews>
    <sheetView zoomScaleNormal="100" zoomScaleSheetLayoutView="100" workbookViewId="0">
      <selection activeCell="I6" sqref="I6"/>
    </sheetView>
  </sheetViews>
  <sheetFormatPr defaultRowHeight="12.75"/>
  <cols>
    <col min="1" max="1" width="17.140625" customWidth="1"/>
    <col min="2" max="2" width="14.85546875" bestFit="1" customWidth="1"/>
    <col min="3" max="12" width="9.28515625" customWidth="1"/>
    <col min="13" max="13" width="15.140625" customWidth="1"/>
  </cols>
  <sheetData>
    <row r="3" spans="1:13">
      <c r="C3" s="378"/>
    </row>
    <row r="4" spans="1:13">
      <c r="C4" s="378"/>
    </row>
    <row r="5" spans="1:13">
      <c r="C5" s="378"/>
      <c r="D5" s="437"/>
    </row>
    <row r="6" spans="1:13">
      <c r="C6" s="378"/>
    </row>
    <row r="7" spans="1:13" ht="15.75">
      <c r="A7" s="379"/>
      <c r="B7" s="379"/>
      <c r="H7" s="380"/>
      <c r="I7" s="380"/>
    </row>
    <row r="8" spans="1:13" ht="15.75">
      <c r="F8" s="380"/>
      <c r="G8" s="380"/>
      <c r="H8" s="380"/>
      <c r="I8" s="380"/>
      <c r="K8" s="245">
        <v>44786</v>
      </c>
    </row>
    <row r="9" spans="1:13" ht="15.75">
      <c r="A9" s="409">
        <f>Date!K8</f>
        <v>46134</v>
      </c>
      <c r="B9" s="679" t="s">
        <v>30</v>
      </c>
      <c r="C9" s="679"/>
      <c r="D9" s="679"/>
      <c r="E9" s="679"/>
      <c r="F9" s="679"/>
      <c r="H9" s="380"/>
      <c r="I9" s="380"/>
    </row>
    <row r="10" spans="1:13" ht="19.899999999999999" customHeight="1">
      <c r="A10" s="382"/>
      <c r="B10" s="680" t="s">
        <v>31</v>
      </c>
      <c r="C10" s="680"/>
      <c r="D10" s="680"/>
      <c r="E10" s="680" t="s">
        <v>31</v>
      </c>
      <c r="F10" s="680"/>
      <c r="G10" s="680"/>
      <c r="H10" s="680" t="s">
        <v>31</v>
      </c>
      <c r="I10" s="680"/>
      <c r="J10" s="680"/>
      <c r="K10" s="680" t="s">
        <v>31</v>
      </c>
      <c r="L10" s="680"/>
      <c r="M10" s="680"/>
    </row>
    <row r="11" spans="1:13" ht="19.899999999999999" customHeight="1">
      <c r="A11" s="383"/>
      <c r="B11" s="673" t="s">
        <v>32</v>
      </c>
      <c r="C11" s="674"/>
      <c r="D11" s="674"/>
      <c r="E11" s="673" t="s">
        <v>33</v>
      </c>
      <c r="F11" s="674"/>
      <c r="G11" s="674"/>
      <c r="H11" s="673" t="s">
        <v>34</v>
      </c>
      <c r="I11" s="674"/>
      <c r="J11" s="674"/>
      <c r="K11" s="673" t="s">
        <v>73</v>
      </c>
      <c r="L11" s="674"/>
      <c r="M11" s="674"/>
    </row>
    <row r="12" spans="1:13" ht="19.899999999999999" customHeight="1">
      <c r="A12" s="384" t="s">
        <v>181</v>
      </c>
      <c r="B12" s="385" t="s">
        <v>37</v>
      </c>
      <c r="C12" s="385" t="s">
        <v>38</v>
      </c>
      <c r="D12" s="386" t="s">
        <v>39</v>
      </c>
      <c r="E12" s="385" t="s">
        <v>37</v>
      </c>
      <c r="F12" s="386" t="s">
        <v>38</v>
      </c>
      <c r="G12" s="385" t="s">
        <v>39</v>
      </c>
      <c r="H12" s="386" t="s">
        <v>37</v>
      </c>
      <c r="I12" s="385" t="s">
        <v>38</v>
      </c>
      <c r="J12" s="385" t="s">
        <v>39</v>
      </c>
      <c r="K12" s="385" t="s">
        <v>37</v>
      </c>
      <c r="L12" s="385" t="s">
        <v>38</v>
      </c>
      <c r="M12" s="387" t="s">
        <v>39</v>
      </c>
    </row>
    <row r="13" spans="1:13" ht="19.899999999999999" customHeight="1">
      <c r="A13" s="388" t="s">
        <v>183</v>
      </c>
      <c r="B13" s="411">
        <f>'External Rates'!J13</f>
        <v>0.68100000000000005</v>
      </c>
      <c r="C13" s="411">
        <f>'External Rates'!K13</f>
        <v>0.75260000000000005</v>
      </c>
      <c r="D13" s="411">
        <f>'External Rates'!L13</f>
        <v>0.71679999999999999</v>
      </c>
      <c r="E13" s="411">
        <f>'External Rates'!M13</f>
        <v>1.7918526785714286</v>
      </c>
      <c r="F13" s="415">
        <f>'External Rates'!N13</f>
        <v>1.9804687500000002</v>
      </c>
      <c r="G13" s="411">
        <f>'External Rates'!O13</f>
        <v>1.8861607142857144</v>
      </c>
      <c r="H13" s="415">
        <f>'External Rates'!P13</f>
        <v>1.5572684151785714</v>
      </c>
      <c r="I13" s="411">
        <f>'External Rates'!Q13</f>
        <v>1.7211914062500002</v>
      </c>
      <c r="J13" s="411">
        <f>'External Rates'!R13</f>
        <v>1.6392299107142858</v>
      </c>
      <c r="K13" s="411">
        <f>'External Rates'!S13</f>
        <v>17.646510335999999</v>
      </c>
      <c r="L13" s="418">
        <f>'External Rates'!T13</f>
        <v>18.551459583999996</v>
      </c>
      <c r="M13" s="419">
        <f>'External Rates'!U13</f>
        <v>18.098984959999999</v>
      </c>
    </row>
    <row r="14" spans="1:13" ht="19.899999999999999" customHeight="1">
      <c r="A14" s="391" t="s">
        <v>184</v>
      </c>
      <c r="B14" s="413">
        <f>'External Rates'!J14</f>
        <v>7.0900000000000005E-2</v>
      </c>
      <c r="C14" s="413">
        <f>'External Rates'!K14</f>
        <v>7.8299999999999995E-2</v>
      </c>
      <c r="D14" s="414">
        <f>'External Rates'!L14</f>
        <v>7.46E-2</v>
      </c>
      <c r="E14" s="392">
        <f>'External Rates'!M14</f>
        <v>17.217157799999999</v>
      </c>
      <c r="F14" s="393">
        <f>'External Rates'!N14</f>
        <v>19.029490200000001</v>
      </c>
      <c r="G14" s="392">
        <f>'External Rates'!O14</f>
        <v>18.123324</v>
      </c>
      <c r="H14" s="414">
        <f>'External Rates'!P14</f>
        <v>14.963136499999999</v>
      </c>
      <c r="I14" s="413">
        <f>'External Rates'!Q14</f>
        <v>16.538203500000002</v>
      </c>
      <c r="J14" s="413">
        <f>'External Rates'!R14</f>
        <v>15.75067</v>
      </c>
      <c r="K14" s="413">
        <f>'External Rates'!S14</f>
        <v>1.8365369294999998</v>
      </c>
      <c r="L14" s="413">
        <f>'External Rates'!T14</f>
        <v>1.9307183104999999</v>
      </c>
      <c r="M14" s="420">
        <f>'External Rates'!U14</f>
        <v>1.8836276199999999</v>
      </c>
    </row>
    <row r="15" spans="1:13" ht="19.899999999999999" customHeight="1">
      <c r="A15" s="388" t="s">
        <v>185</v>
      </c>
      <c r="B15" s="411">
        <f>'External Rates'!J15</f>
        <v>1.2975000000000001</v>
      </c>
      <c r="C15" s="411">
        <f>'External Rates'!K15</f>
        <v>1.4339999999999999</v>
      </c>
      <c r="D15" s="415">
        <f>'External Rates'!L15</f>
        <v>1.36575</v>
      </c>
      <c r="E15" s="389">
        <f>'External Rates'!M15</f>
        <v>1.7541693</v>
      </c>
      <c r="F15" s="390">
        <f>'External Rates'!N15</f>
        <v>1.9388187000000001</v>
      </c>
      <c r="G15" s="389">
        <f>'External Rates'!O15</f>
        <v>1.8464940000000001</v>
      </c>
      <c r="H15" s="415">
        <f>'External Rates'!P15</f>
        <v>1.5245184375</v>
      </c>
      <c r="I15" s="411">
        <f>'External Rates'!Q15</f>
        <v>1.6849940625000002</v>
      </c>
      <c r="J15" s="411">
        <f>'External Rates'!R15</f>
        <v>1.6047562500000001</v>
      </c>
      <c r="K15" s="411">
        <f>'External Rates'!S15</f>
        <v>5.273750777236956E-2</v>
      </c>
      <c r="L15" s="411">
        <f>'External Rates'!T15</f>
        <v>5.5441995350439789E-2</v>
      </c>
      <c r="M15" s="419">
        <f>'External Rates'!U15</f>
        <v>5.4089751561404678E-2</v>
      </c>
    </row>
    <row r="16" spans="1:13" ht="19.899999999999999" customHeight="1">
      <c r="A16" s="391" t="s">
        <v>186</v>
      </c>
      <c r="B16" s="416">
        <f>'External Rates'!J16</f>
        <v>151.26</v>
      </c>
      <c r="C16" s="416">
        <f>'External Rates'!K16</f>
        <v>167.19</v>
      </c>
      <c r="D16" s="417">
        <f>'External Rates'!L16</f>
        <v>159.22499999999999</v>
      </c>
      <c r="E16" s="416">
        <f>'External Rates'!M16</f>
        <v>204.50859</v>
      </c>
      <c r="F16" s="417">
        <f>'External Rates'!N16</f>
        <v>226.03581</v>
      </c>
      <c r="G16" s="416">
        <f>'External Rates'!O16</f>
        <v>215.2722</v>
      </c>
      <c r="H16" s="417">
        <f>'External Rates'!P16</f>
        <v>177.73490624999999</v>
      </c>
      <c r="I16" s="416">
        <f>'External Rates'!Q16</f>
        <v>196.44384374999998</v>
      </c>
      <c r="J16" s="416">
        <f>'External Rates'!R16</f>
        <v>187.08937499999999</v>
      </c>
      <c r="K16" s="413">
        <f>'External Rates'!S16</f>
        <v>6.1483651290906431</v>
      </c>
      <c r="L16" s="413">
        <f>'External Rates'!T16</f>
        <v>6.4636659049414451</v>
      </c>
      <c r="M16" s="420">
        <f>'External Rates'!U16</f>
        <v>6.3060155170160446</v>
      </c>
    </row>
    <row r="17" spans="1:19" ht="19.899999999999999" customHeight="1">
      <c r="A17" s="388" t="s">
        <v>187</v>
      </c>
      <c r="B17" s="411">
        <f>'External Rates'!J17</f>
        <v>15.618499999999999</v>
      </c>
      <c r="C17" s="411">
        <f>'External Rates'!K17</f>
        <v>17.262599999999999</v>
      </c>
      <c r="D17" s="415">
        <f>'External Rates'!L17</f>
        <v>16.440550000000002</v>
      </c>
      <c r="E17" s="389">
        <f>'External Rates'!M17</f>
        <v>21.116219999999998</v>
      </c>
      <c r="F17" s="390">
        <f>'External Rates'!N17</f>
        <v>23.338979999999999</v>
      </c>
      <c r="G17" s="389">
        <f>'External Rates'!O17</f>
        <v>22.227599999999999</v>
      </c>
      <c r="H17" s="415">
        <f>'External Rates'!P17</f>
        <v>18.351719999999997</v>
      </c>
      <c r="I17" s="411">
        <f>'External Rates'!Q17</f>
        <v>20.283480000000001</v>
      </c>
      <c r="J17" s="411">
        <f>'External Rates'!R17</f>
        <v>19.317599999999999</v>
      </c>
      <c r="K17" s="411">
        <f>'External Rates'!S17</f>
        <v>0.63484066147320573</v>
      </c>
      <c r="L17" s="411">
        <f>'External Rates'!T17</f>
        <v>0.66739659283080599</v>
      </c>
      <c r="M17" s="419">
        <f>'External Rates'!U17</f>
        <v>0.65111862715200586</v>
      </c>
    </row>
    <row r="18" spans="1:19" ht="19.899999999999999" customHeight="1">
      <c r="A18" s="391" t="s">
        <v>188</v>
      </c>
      <c r="B18" s="413">
        <f>'External Rates'!J18</f>
        <v>0.7409</v>
      </c>
      <c r="C18" s="413">
        <f>'External Rates'!K18</f>
        <v>0.81879999999999997</v>
      </c>
      <c r="D18" s="414">
        <f>'External Rates'!L18</f>
        <v>0.77985000000000004</v>
      </c>
      <c r="E18" s="392">
        <f>'External Rates'!M18</f>
        <v>1.0016393400000001</v>
      </c>
      <c r="F18" s="393">
        <f>'External Rates'!N18</f>
        <v>1.1070750600000001</v>
      </c>
      <c r="G18" s="392">
        <f>'External Rates'!O18</f>
        <v>1.0543572000000001</v>
      </c>
      <c r="H18" s="414">
        <f>'External Rates'!P18</f>
        <v>0.87050756250000005</v>
      </c>
      <c r="I18" s="413">
        <f>'External Rates'!Q18</f>
        <v>0.96213993750000015</v>
      </c>
      <c r="J18" s="413">
        <f>'External Rates'!R18</f>
        <v>0.9163237500000001</v>
      </c>
      <c r="K18" s="413">
        <f>'External Rates'!S18</f>
        <v>3.0113377584684169E-2</v>
      </c>
      <c r="L18" s="413">
        <f>'External Rates'!T18</f>
        <v>3.1657653358257716E-2</v>
      </c>
      <c r="M18" s="420">
        <f>'External Rates'!U18</f>
        <v>3.0885515471470944E-2</v>
      </c>
    </row>
    <row r="19" spans="1:19" ht="19.899999999999999" customHeight="1">
      <c r="A19" s="388" t="s">
        <v>83</v>
      </c>
      <c r="B19" s="411">
        <f>'External Rates'!J19</f>
        <v>1.2844</v>
      </c>
      <c r="C19" s="411">
        <f>'External Rates'!K19</f>
        <v>1.4196</v>
      </c>
      <c r="D19" s="415">
        <f>'External Rates'!L19</f>
        <v>1.3520000000000001</v>
      </c>
      <c r="E19" s="389"/>
      <c r="F19" s="390"/>
      <c r="G19" s="389"/>
      <c r="H19" s="415">
        <f>'External Rates'!P19</f>
        <v>0.82564499999999996</v>
      </c>
      <c r="I19" s="411">
        <f>'External Rates'!Q19</f>
        <v>0.91255500000000001</v>
      </c>
      <c r="J19" s="411">
        <f>'External Rates'!R19</f>
        <v>0.86909999999999998</v>
      </c>
      <c r="K19" s="411">
        <f>'External Rates'!S19</f>
        <v>33.284154539999996</v>
      </c>
      <c r="L19" s="411">
        <f>'External Rates'!T19</f>
        <v>34.991034259999992</v>
      </c>
      <c r="M19" s="419">
        <f>'External Rates'!U19</f>
        <v>34.137594399999998</v>
      </c>
    </row>
    <row r="20" spans="1:19" ht="19.899999999999999" customHeight="1">
      <c r="A20" s="391" t="s">
        <v>84</v>
      </c>
      <c r="B20" s="413">
        <f>'External Rates'!J20</f>
        <v>1.1163000000000001</v>
      </c>
      <c r="C20" s="413">
        <f>'External Rates'!K20</f>
        <v>1.2338</v>
      </c>
      <c r="D20" s="414">
        <f>'External Rates'!L20</f>
        <v>1.175</v>
      </c>
      <c r="E20" s="392"/>
      <c r="F20" s="393"/>
      <c r="G20" s="392"/>
      <c r="H20" s="414"/>
      <c r="I20" s="413"/>
      <c r="J20" s="413"/>
      <c r="K20" s="413">
        <f>'External Rates'!S20</f>
        <v>28.9266875625</v>
      </c>
      <c r="L20" s="413">
        <f>'External Rates'!T20</f>
        <v>30.410107437499999</v>
      </c>
      <c r="M20" s="420">
        <f>'External Rates'!U20</f>
        <v>29.668397500000001</v>
      </c>
    </row>
    <row r="21" spans="1:19">
      <c r="B21" s="377"/>
      <c r="C21" s="377"/>
      <c r="D21" s="394"/>
      <c r="E21" s="377"/>
      <c r="F21" s="394"/>
      <c r="G21" s="377"/>
      <c r="H21" s="394"/>
      <c r="I21" s="377"/>
      <c r="J21" s="377"/>
      <c r="K21" s="377"/>
      <c r="L21" s="377"/>
      <c r="M21" s="377"/>
    </row>
    <row r="22" spans="1:19">
      <c r="A22" s="678" t="s">
        <v>85</v>
      </c>
      <c r="B22" s="678"/>
      <c r="C22" s="678"/>
      <c r="D22" s="678"/>
      <c r="E22" s="678"/>
      <c r="F22" s="678"/>
      <c r="G22" s="678"/>
      <c r="H22" s="678"/>
      <c r="I22" s="678"/>
      <c r="J22" s="678"/>
      <c r="K22" s="678"/>
      <c r="L22" s="678"/>
      <c r="R22" s="431"/>
      <c r="S22" s="431"/>
    </row>
    <row r="24" spans="1:19" ht="28.9" customHeight="1">
      <c r="A24" s="670" t="s">
        <v>189</v>
      </c>
      <c r="B24" s="670"/>
      <c r="C24" s="670"/>
      <c r="D24" s="670"/>
      <c r="E24" s="670"/>
      <c r="F24" s="670"/>
      <c r="G24" s="670"/>
      <c r="H24" s="670"/>
      <c r="I24" s="670"/>
      <c r="J24" s="670"/>
      <c r="K24" s="670"/>
      <c r="L24" s="670"/>
      <c r="M24" s="670"/>
    </row>
    <row r="26" spans="1:19" ht="26.45" customHeight="1">
      <c r="E26" s="671" t="s">
        <v>43</v>
      </c>
      <c r="F26" s="671"/>
      <c r="H26" s="672" t="s">
        <v>41</v>
      </c>
      <c r="I26" s="671"/>
      <c r="K26" s="672" t="s">
        <v>42</v>
      </c>
      <c r="L26" s="671"/>
    </row>
    <row r="27" spans="1:19" ht="21.6" customHeight="1">
      <c r="A27" s="691" t="s">
        <v>193</v>
      </c>
      <c r="B27" s="671"/>
      <c r="C27" s="671"/>
      <c r="E27" s="687" t="s">
        <v>46</v>
      </c>
      <c r="F27" s="688"/>
      <c r="H27" s="687" t="s">
        <v>46</v>
      </c>
      <c r="I27" s="688"/>
      <c r="J27">
        <f>507.6992*(0.975)</f>
        <v>495.00672000000003</v>
      </c>
      <c r="K27" s="687" t="s">
        <v>46</v>
      </c>
      <c r="L27" s="688"/>
    </row>
    <row r="28" spans="1:19">
      <c r="A28" s="682" t="s">
        <v>93</v>
      </c>
      <c r="B28" s="682"/>
      <c r="C28" s="682"/>
      <c r="E28" s="682" t="s">
        <v>94</v>
      </c>
      <c r="F28" s="682"/>
      <c r="H28" s="682" t="s">
        <v>94</v>
      </c>
      <c r="I28" s="682"/>
      <c r="J28">
        <f>507.6992*(1.05)</f>
        <v>533.08416</v>
      </c>
      <c r="K28" s="682" t="s">
        <v>94</v>
      </c>
      <c r="L28" s="682"/>
    </row>
    <row r="29" spans="1:19" ht="19.899999999999999" customHeight="1">
      <c r="A29" s="384" t="s">
        <v>181</v>
      </c>
      <c r="B29" s="385" t="s">
        <v>37</v>
      </c>
      <c r="C29" s="385" t="s">
        <v>38</v>
      </c>
      <c r="E29" s="395" t="s">
        <v>181</v>
      </c>
      <c r="F29" s="396" t="s">
        <v>39</v>
      </c>
      <c r="G29" s="397"/>
      <c r="H29" s="395" t="s">
        <v>181</v>
      </c>
      <c r="I29" s="396" t="s">
        <v>39</v>
      </c>
      <c r="J29" s="397"/>
      <c r="K29" s="395" t="s">
        <v>181</v>
      </c>
      <c r="L29" s="396" t="s">
        <v>39</v>
      </c>
    </row>
    <row r="30" spans="1:19" ht="19.899999999999999" customHeight="1">
      <c r="A30" s="388" t="s">
        <v>183</v>
      </c>
      <c r="B30" s="389">
        <f>'External Rates'!J31</f>
        <v>0.68100000000000005</v>
      </c>
      <c r="C30" s="389">
        <f>'External Rates'!K31</f>
        <v>0.75260000000000005</v>
      </c>
      <c r="E30" s="398" t="s">
        <v>129</v>
      </c>
      <c r="F30" s="421">
        <f>'External Rates'!N31</f>
        <v>129.05000000000001</v>
      </c>
      <c r="G30" s="397"/>
      <c r="H30" s="399" t="s">
        <v>96</v>
      </c>
      <c r="I30" s="423">
        <f>'External Rates'!Q31</f>
        <v>9.1606000000000005</v>
      </c>
      <c r="J30" s="397"/>
      <c r="K30" s="398" t="s">
        <v>97</v>
      </c>
      <c r="L30" s="423">
        <f>'External Rates'!T31</f>
        <v>6.8223000000000003</v>
      </c>
    </row>
    <row r="31" spans="1:19">
      <c r="A31" s="391" t="s">
        <v>184</v>
      </c>
      <c r="B31" s="412">
        <f>'External Rates'!J32</f>
        <v>7.0900000000000005E-2</v>
      </c>
      <c r="C31" s="412">
        <f>'External Rates'!K32</f>
        <v>7.8299999999999995E-2</v>
      </c>
      <c r="E31" s="400" t="s">
        <v>98</v>
      </c>
      <c r="F31" s="422">
        <f>'External Rates'!N32</f>
        <v>1733.67</v>
      </c>
      <c r="G31" s="397"/>
      <c r="H31" s="397"/>
      <c r="I31" s="397"/>
      <c r="J31" s="397"/>
      <c r="K31" s="400" t="s">
        <v>99</v>
      </c>
      <c r="L31" s="424">
        <f>'External Rates'!T32</f>
        <v>93.83</v>
      </c>
    </row>
    <row r="32" spans="1:19">
      <c r="A32" s="388" t="s">
        <v>185</v>
      </c>
      <c r="B32" s="410">
        <f>'External Rates'!J33</f>
        <v>0.69735006973500702</v>
      </c>
      <c r="C32" s="410">
        <f>'External Rates'!K33</f>
        <v>0.77071290944123305</v>
      </c>
      <c r="E32" s="398" t="s">
        <v>100</v>
      </c>
      <c r="F32" s="423">
        <f>'External Rates'!N33</f>
        <v>19.148499999999999</v>
      </c>
      <c r="G32" s="397"/>
      <c r="H32" s="397"/>
      <c r="I32" s="397"/>
      <c r="J32" s="397"/>
      <c r="K32" s="397"/>
      <c r="L32" s="397"/>
    </row>
    <row r="33" spans="1:12">
      <c r="A33" s="391" t="s">
        <v>186</v>
      </c>
      <c r="B33" s="412">
        <f>'External Rates'!J34</f>
        <v>5.9812189724265811E-3</v>
      </c>
      <c r="C33" s="412">
        <f>'External Rates'!K34</f>
        <v>6.6111331482216059E-3</v>
      </c>
    </row>
    <row r="34" spans="1:12">
      <c r="A34" s="388" t="s">
        <v>187</v>
      </c>
      <c r="B34" s="410">
        <f>'External Rates'!J35</f>
        <v>5.7928701354373044E-2</v>
      </c>
      <c r="C34" s="410">
        <f>'External Rates'!K35</f>
        <v>6.4026635080193364E-2</v>
      </c>
    </row>
    <row r="35" spans="1:12">
      <c r="A35" s="391" t="s">
        <v>188</v>
      </c>
      <c r="B35" s="412">
        <f>'External Rates'!J36</f>
        <v>1.2212994626282365</v>
      </c>
      <c r="C35" s="412">
        <f>'External Rates'!K36</f>
        <v>1.3497098123903362</v>
      </c>
      <c r="E35" s="684" t="s">
        <v>107</v>
      </c>
      <c r="F35" s="684"/>
      <c r="G35" s="684"/>
    </row>
    <row r="36" spans="1:12">
      <c r="A36" s="388" t="s">
        <v>83</v>
      </c>
      <c r="B36" s="410">
        <f>'External Rates'!J37</f>
        <v>1.2844</v>
      </c>
      <c r="C36" s="410">
        <f>'External Rates'!K37</f>
        <v>1.4196</v>
      </c>
      <c r="E36" s="385" t="s">
        <v>37</v>
      </c>
      <c r="F36" s="385" t="s">
        <v>38</v>
      </c>
      <c r="G36" s="386" t="s">
        <v>39</v>
      </c>
    </row>
    <row r="37" spans="1:12">
      <c r="A37" s="391" t="s">
        <v>84</v>
      </c>
      <c r="B37" s="412">
        <f>'External Rates'!J38</f>
        <v>1.1163000000000001</v>
      </c>
      <c r="C37" s="412">
        <f>'External Rates'!K38</f>
        <v>1.2338</v>
      </c>
      <c r="E37" s="428">
        <f>'working ZWG'!E16</f>
        <v>533.08416</v>
      </c>
      <c r="F37" s="429">
        <f>'working ZWG'!F16</f>
        <v>26.512185000000002</v>
      </c>
      <c r="G37" s="430">
        <f>'working ZWG'!H16</f>
        <v>25.249700000000001</v>
      </c>
    </row>
    <row r="39" spans="1:12">
      <c r="E39" s="683" t="s">
        <v>192</v>
      </c>
      <c r="F39" s="682"/>
      <c r="G39" s="682"/>
      <c r="H39" s="682"/>
      <c r="I39" s="682"/>
    </row>
    <row r="40" spans="1:12">
      <c r="E40" s="401" t="s">
        <v>59</v>
      </c>
      <c r="F40" s="402" t="s">
        <v>60</v>
      </c>
      <c r="G40" s="402" t="s">
        <v>61</v>
      </c>
      <c r="H40" s="402" t="s">
        <v>62</v>
      </c>
      <c r="I40" s="403" t="s">
        <v>64</v>
      </c>
    </row>
    <row r="41" spans="1:12">
      <c r="E41" s="425">
        <v>0.8</v>
      </c>
      <c r="F41" s="426">
        <v>0.8</v>
      </c>
      <c r="G41" s="426">
        <v>0.8</v>
      </c>
      <c r="H41" s="426">
        <v>0.8</v>
      </c>
      <c r="I41" s="427">
        <v>0.8</v>
      </c>
    </row>
    <row r="42" spans="1:12">
      <c r="E42" s="404"/>
      <c r="F42" s="405"/>
    </row>
    <row r="43" spans="1:12">
      <c r="E43" s="682" t="s">
        <v>110</v>
      </c>
      <c r="F43" s="682"/>
      <c r="G43" s="682"/>
      <c r="H43" s="682"/>
    </row>
    <row r="44" spans="1:12">
      <c r="E44" s="406" t="s">
        <v>56</v>
      </c>
      <c r="F44" s="406" t="s">
        <v>57</v>
      </c>
      <c r="G44" s="406" t="s">
        <v>58</v>
      </c>
      <c r="H44" s="407" t="s">
        <v>64</v>
      </c>
    </row>
    <row r="45" spans="1:12">
      <c r="E45" s="408">
        <f>'External Rates'!N52</f>
        <v>5.3237399999999999</v>
      </c>
      <c r="F45" s="408">
        <f>'External Rates'!O52</f>
        <v>5.3487</v>
      </c>
      <c r="G45" s="408">
        <f>'External Rates'!P52</f>
        <v>5.3892699999999998</v>
      </c>
      <c r="H45" s="408">
        <f>'External Rates'!Q52</f>
        <v>0</v>
      </c>
    </row>
    <row r="47" spans="1:12">
      <c r="A47" s="689" t="s">
        <v>68</v>
      </c>
      <c r="B47" s="690"/>
      <c r="C47" s="690"/>
      <c r="D47" s="690"/>
      <c r="E47" s="690"/>
      <c r="F47" s="690"/>
      <c r="G47" s="690"/>
      <c r="H47" s="690"/>
      <c r="I47" s="690"/>
      <c r="J47" s="690"/>
      <c r="K47" s="690"/>
      <c r="L47" s="690"/>
    </row>
    <row r="48" spans="1:12">
      <c r="A48" s="690"/>
      <c r="B48" s="690"/>
      <c r="C48" s="690"/>
      <c r="D48" s="690"/>
      <c r="E48" s="690"/>
      <c r="F48" s="690"/>
      <c r="G48" s="690"/>
      <c r="H48" s="690"/>
      <c r="I48" s="690"/>
      <c r="J48" s="690"/>
      <c r="K48" s="690"/>
      <c r="L48" s="690"/>
    </row>
    <row r="49" spans="1:12" ht="27.75" customHeight="1">
      <c r="A49" s="690"/>
      <c r="B49" s="690"/>
      <c r="C49" s="690"/>
      <c r="D49" s="690"/>
      <c r="E49" s="690"/>
      <c r="F49" s="690"/>
      <c r="G49" s="690"/>
      <c r="H49" s="690"/>
      <c r="I49" s="690"/>
      <c r="J49" s="690"/>
      <c r="K49" s="690"/>
      <c r="L49" s="690"/>
    </row>
  </sheetData>
  <mergeCells count="26">
    <mergeCell ref="A27:C27"/>
    <mergeCell ref="E27:F27"/>
    <mergeCell ref="H27:I27"/>
    <mergeCell ref="K27:L27"/>
    <mergeCell ref="E43:H43"/>
    <mergeCell ref="A47:L49"/>
    <mergeCell ref="A28:C28"/>
    <mergeCell ref="E28:F28"/>
    <mergeCell ref="H28:I28"/>
    <mergeCell ref="K28:L28"/>
    <mergeCell ref="E35:G35"/>
    <mergeCell ref="E39:I39"/>
    <mergeCell ref="B9:F9"/>
    <mergeCell ref="B10:D10"/>
    <mergeCell ref="E10:G10"/>
    <mergeCell ref="H10:J10"/>
    <mergeCell ref="K10:M10"/>
    <mergeCell ref="A24:M24"/>
    <mergeCell ref="E26:F26"/>
    <mergeCell ref="B11:D11"/>
    <mergeCell ref="E11:G11"/>
    <mergeCell ref="H11:J11"/>
    <mergeCell ref="K11:M11"/>
    <mergeCell ref="A22:L22"/>
    <mergeCell ref="H26:I26"/>
    <mergeCell ref="K26:L26"/>
  </mergeCells>
  <pageMargins left="0.7" right="0.7" top="0.75" bottom="0.75" header="0.3" footer="0.3"/>
  <pageSetup scale="60" orientation="portrait" r:id="rId1"/>
  <headerFooter>
    <oddFooter>&amp;L_x000D_&amp;1#&amp;"Calibri"&amp;10&amp;K008000 Unrestricted</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pageSetUpPr fitToPage="1"/>
  </sheetPr>
  <dimension ref="A1:AM841"/>
  <sheetViews>
    <sheetView zoomScale="20" zoomScaleNormal="20" zoomScaleSheetLayoutView="20" zoomScalePageLayoutView="10" workbookViewId="0">
      <selection activeCell="D41" sqref="D41"/>
    </sheetView>
  </sheetViews>
  <sheetFormatPr defaultColWidth="9.140625" defaultRowHeight="33.75"/>
  <cols>
    <col min="1" max="1" width="1.7109375" style="5" customWidth="1"/>
    <col min="2" max="3" width="74.28515625" style="5" customWidth="1"/>
    <col min="4" max="5" width="5.7109375" style="15" customWidth="1"/>
    <col min="6" max="6" width="100.5703125" style="5" customWidth="1"/>
    <col min="7" max="7" width="123.7109375" style="5" bestFit="1" customWidth="1"/>
    <col min="8" max="8" width="115.140625" style="5" customWidth="1"/>
    <col min="9" max="9" width="54.7109375" style="5" customWidth="1"/>
    <col min="10" max="10" width="45.140625" style="5" customWidth="1"/>
    <col min="11" max="11" width="57" style="5" customWidth="1"/>
    <col min="12" max="12" width="55.28515625" style="5" customWidth="1"/>
    <col min="13" max="13" width="56" style="5" customWidth="1"/>
    <col min="14" max="14" width="52.85546875" style="5" customWidth="1"/>
    <col min="15" max="15" width="51.85546875" style="5" bestFit="1" customWidth="1"/>
    <col min="16" max="16" width="51" style="5" customWidth="1"/>
    <col min="17" max="17" width="51.140625" style="5" customWidth="1"/>
    <col min="18" max="18" width="51.85546875" style="5" bestFit="1" customWidth="1"/>
    <col min="19" max="19" width="18.5703125" style="372" bestFit="1" customWidth="1"/>
    <col min="20" max="20" width="88.7109375" style="372" bestFit="1" customWidth="1"/>
    <col min="21" max="21" width="50" style="372" bestFit="1" customWidth="1"/>
    <col min="22" max="22" width="33.28515625" style="5" bestFit="1" customWidth="1"/>
    <col min="23" max="16384" width="9.140625" style="5"/>
  </cols>
  <sheetData>
    <row r="1" spans="1:39" ht="27.6" customHeight="1">
      <c r="D1" s="5"/>
      <c r="E1" s="5"/>
      <c r="F1" s="6"/>
      <c r="G1" s="6"/>
      <c r="H1" s="6"/>
      <c r="I1" s="6"/>
      <c r="J1" s="6"/>
      <c r="K1" s="6"/>
    </row>
    <row r="2" spans="1:39" ht="27.6" customHeight="1">
      <c r="D2" s="5"/>
      <c r="E2" s="5"/>
      <c r="F2" s="6"/>
      <c r="G2" s="6"/>
      <c r="H2" s="6"/>
      <c r="I2" s="6"/>
      <c r="J2" s="6"/>
      <c r="K2" s="6"/>
    </row>
    <row r="3" spans="1:39" ht="27.6" customHeight="1">
      <c r="D3" s="5"/>
      <c r="E3" s="5"/>
      <c r="F3" s="6"/>
      <c r="G3" s="6"/>
      <c r="H3" s="6"/>
      <c r="I3" s="6"/>
      <c r="J3" s="6"/>
      <c r="K3" s="6"/>
    </row>
    <row r="4" spans="1:39" ht="27.6" customHeight="1">
      <c r="D4" s="5"/>
      <c r="E4" s="5"/>
      <c r="F4" s="6"/>
      <c r="G4" s="6"/>
      <c r="H4" s="6"/>
      <c r="I4" s="6"/>
      <c r="J4" s="6"/>
      <c r="K4" s="6"/>
    </row>
    <row r="5" spans="1:39" ht="27.6" customHeight="1">
      <c r="D5" s="5"/>
      <c r="E5" s="5"/>
      <c r="F5" s="6"/>
      <c r="G5" s="6"/>
      <c r="H5" s="6"/>
      <c r="I5" s="6"/>
      <c r="J5" s="6"/>
      <c r="K5" s="6"/>
    </row>
    <row r="6" spans="1:39" ht="27.6" customHeight="1">
      <c r="D6" s="5"/>
      <c r="E6" s="5"/>
      <c r="F6" s="6"/>
      <c r="G6" s="6"/>
      <c r="H6" s="6"/>
      <c r="I6" s="6"/>
      <c r="J6" s="6"/>
      <c r="K6" s="6"/>
    </row>
    <row r="7" spans="1:39" ht="27.6" customHeight="1">
      <c r="D7" s="5"/>
      <c r="E7" s="5"/>
      <c r="F7" s="6"/>
      <c r="G7" s="6"/>
      <c r="H7" s="6"/>
      <c r="I7" s="6"/>
      <c r="J7" s="6"/>
      <c r="K7" s="6"/>
    </row>
    <row r="8" spans="1:39" ht="27.75" customHeight="1">
      <c r="B8" s="40"/>
      <c r="C8" s="40"/>
      <c r="D8" s="5"/>
      <c r="E8" s="5"/>
      <c r="F8" s="6"/>
      <c r="G8" s="6"/>
      <c r="H8" s="6"/>
      <c r="I8" s="6"/>
      <c r="J8" s="6"/>
      <c r="K8" s="477"/>
    </row>
    <row r="9" spans="1:39" ht="27.75" customHeight="1">
      <c r="B9" s="40"/>
      <c r="C9" s="40"/>
      <c r="D9" s="5"/>
      <c r="E9" s="5"/>
      <c r="F9" s="6"/>
      <c r="G9" s="6"/>
      <c r="H9" s="6"/>
      <c r="I9" s="6"/>
      <c r="J9" s="6"/>
      <c r="K9" s="6"/>
    </row>
    <row r="10" spans="1:39" ht="27.75" customHeight="1">
      <c r="B10" s="40"/>
      <c r="C10" s="40"/>
      <c r="D10" s="5"/>
      <c r="E10" s="5"/>
      <c r="F10" s="6"/>
      <c r="G10" s="6"/>
      <c r="H10" s="6"/>
      <c r="I10" s="6"/>
      <c r="J10" s="6"/>
      <c r="K10" s="6"/>
    </row>
    <row r="11" spans="1:39" s="298" customFormat="1" ht="90.75">
      <c r="B11" s="292"/>
      <c r="C11" s="292"/>
      <c r="D11" s="293"/>
      <c r="E11" s="293"/>
      <c r="F11" s="293"/>
      <c r="G11" s="293"/>
      <c r="H11" s="310"/>
      <c r="I11" s="310"/>
      <c r="J11" s="310"/>
      <c r="K11" s="310"/>
      <c r="S11" s="372"/>
      <c r="T11" s="372"/>
      <c r="U11" s="372"/>
    </row>
    <row r="12" spans="1:39" s="295" customFormat="1" ht="51.75" customHeight="1">
      <c r="B12" s="294"/>
      <c r="C12" s="294"/>
      <c r="F12" s="296"/>
      <c r="G12" s="296"/>
      <c r="H12" s="298"/>
      <c r="I12"/>
      <c r="K12" s="296"/>
      <c r="S12" s="373"/>
      <c r="T12" s="373"/>
      <c r="U12" s="373"/>
    </row>
    <row r="13" spans="1:39" s="295" customFormat="1" ht="36.75" customHeight="1">
      <c r="B13" s="293"/>
      <c r="C13" s="293"/>
      <c r="F13" s="296"/>
      <c r="G13" s="296"/>
      <c r="H13" s="296"/>
      <c r="I13" s="296"/>
      <c r="J13" s="296"/>
      <c r="K13" s="296"/>
      <c r="S13" s="373"/>
      <c r="T13" s="373"/>
      <c r="U13" s="373"/>
    </row>
    <row r="14" spans="1:39" s="298" customFormat="1" ht="50.25">
      <c r="B14" s="311">
        <f>Date!K8</f>
        <v>46134</v>
      </c>
      <c r="C14" s="311"/>
      <c r="G14" s="298" t="s">
        <v>29</v>
      </c>
      <c r="I14" s="312"/>
      <c r="S14" s="372"/>
      <c r="T14" s="372"/>
      <c r="U14" s="372"/>
    </row>
    <row r="15" spans="1:39" s="298" customFormat="1" ht="45">
      <c r="A15" s="298" t="s">
        <v>69</v>
      </c>
      <c r="B15" s="299" t="s">
        <v>194</v>
      </c>
      <c r="C15" s="299"/>
      <c r="R15" s="295"/>
      <c r="S15" s="373"/>
      <c r="T15" s="530"/>
      <c r="U15" s="530"/>
      <c r="V15" s="530"/>
      <c r="W15" s="530"/>
      <c r="X15" s="530"/>
      <c r="Y15" s="530"/>
      <c r="Z15" s="530"/>
      <c r="AA15" s="530"/>
      <c r="AB15" s="530"/>
      <c r="AC15" s="530"/>
      <c r="AD15" s="530"/>
      <c r="AE15" s="530"/>
      <c r="AF15" s="530"/>
      <c r="AG15" s="530"/>
      <c r="AH15" s="530"/>
      <c r="AI15" s="530"/>
      <c r="AJ15" s="530"/>
      <c r="AK15" s="530"/>
      <c r="AL15" s="530"/>
      <c r="AM15" s="530"/>
    </row>
    <row r="16" spans="1:39" s="298" customFormat="1" ht="45">
      <c r="B16" s="313"/>
      <c r="C16" s="313"/>
      <c r="D16" s="299"/>
      <c r="E16" s="299"/>
      <c r="F16" s="299"/>
      <c r="G16" s="299"/>
      <c r="H16" s="299"/>
      <c r="I16" s="314"/>
      <c r="K16" s="315"/>
      <c r="L16" s="315"/>
      <c r="S16" s="372"/>
      <c r="T16" s="530"/>
      <c r="U16" s="530"/>
      <c r="V16" s="530"/>
      <c r="W16" s="530"/>
      <c r="X16" s="530"/>
      <c r="Y16" s="530"/>
      <c r="Z16" s="530"/>
      <c r="AA16" s="530"/>
      <c r="AB16" s="530"/>
      <c r="AC16" s="530"/>
      <c r="AD16" s="530"/>
      <c r="AE16" s="530"/>
      <c r="AF16" s="530"/>
      <c r="AG16" s="530"/>
      <c r="AH16" s="530"/>
      <c r="AI16" s="530"/>
      <c r="AJ16" s="530"/>
      <c r="AK16" s="530"/>
      <c r="AL16" s="530"/>
      <c r="AM16" s="530"/>
    </row>
    <row r="17" spans="2:39" s="298" customFormat="1" ht="50.25">
      <c r="I17" s="316"/>
      <c r="J17" s="316"/>
      <c r="K17" s="316"/>
      <c r="S17" s="372"/>
      <c r="T17" s="530"/>
      <c r="U17" s="530"/>
      <c r="V17" s="530"/>
      <c r="W17" s="530"/>
      <c r="X17" s="530"/>
      <c r="Y17" s="530"/>
      <c r="Z17" s="530"/>
      <c r="AA17" s="530"/>
      <c r="AB17" s="530"/>
      <c r="AC17" s="530"/>
      <c r="AD17" s="530"/>
      <c r="AE17" s="530"/>
      <c r="AF17" s="530"/>
      <c r="AG17" s="530"/>
      <c r="AH17" s="530"/>
      <c r="AI17" s="530"/>
      <c r="AJ17" s="530"/>
      <c r="AK17" s="530"/>
      <c r="AL17" s="530"/>
      <c r="AM17" s="530"/>
    </row>
    <row r="18" spans="2:39" s="298" customFormat="1" ht="51" thickBot="1">
      <c r="B18" s="296"/>
      <c r="C18" s="296"/>
      <c r="D18" s="296"/>
      <c r="E18" s="296"/>
      <c r="F18" s="300"/>
      <c r="G18" s="299" t="s">
        <v>72</v>
      </c>
      <c r="J18" s="299" t="s">
        <v>72</v>
      </c>
      <c r="L18" s="300"/>
      <c r="M18" s="299" t="s">
        <v>72</v>
      </c>
      <c r="N18" s="300"/>
      <c r="O18" s="300"/>
      <c r="P18" s="299" t="s">
        <v>72</v>
      </c>
      <c r="Q18" s="300"/>
      <c r="R18" s="300"/>
      <c r="S18" s="372"/>
      <c r="T18" s="372"/>
      <c r="U18" s="372"/>
      <c r="V18" s="372"/>
      <c r="W18" s="530"/>
      <c r="X18" s="530"/>
      <c r="Y18" s="530"/>
      <c r="Z18" s="530"/>
      <c r="AA18" s="530"/>
      <c r="AB18" s="530"/>
      <c r="AC18" s="530"/>
      <c r="AD18" s="530"/>
      <c r="AE18" s="530"/>
      <c r="AF18" s="530"/>
      <c r="AG18" s="530"/>
      <c r="AH18" s="530"/>
      <c r="AI18" s="530"/>
      <c r="AJ18" s="530"/>
      <c r="AK18" s="530"/>
      <c r="AL18" s="530"/>
      <c r="AM18" s="530"/>
    </row>
    <row r="19" spans="2:39" ht="120.75" customHeight="1" thickBot="1">
      <c r="B19" s="296"/>
      <c r="C19" s="296"/>
      <c r="D19" s="296"/>
      <c r="E19" s="296"/>
      <c r="F19" s="35"/>
      <c r="G19" s="643" t="s">
        <v>32</v>
      </c>
      <c r="H19" s="644"/>
      <c r="I19" s="49"/>
      <c r="J19" s="641" t="s">
        <v>33</v>
      </c>
      <c r="K19" s="642"/>
      <c r="L19" s="54"/>
      <c r="M19" s="645" t="s">
        <v>34</v>
      </c>
      <c r="N19" s="646"/>
      <c r="O19" s="54"/>
      <c r="P19" s="641" t="s">
        <v>195</v>
      </c>
      <c r="Q19" s="642"/>
      <c r="R19" s="53"/>
      <c r="S19" s="372" t="s">
        <v>195</v>
      </c>
      <c r="V19" s="372"/>
      <c r="W19" s="530"/>
      <c r="X19" s="530"/>
      <c r="Y19" s="530"/>
      <c r="Z19" s="530"/>
      <c r="AA19" s="530"/>
      <c r="AB19" s="530"/>
      <c r="AC19" s="530"/>
      <c r="AD19" s="530"/>
      <c r="AE19" s="530"/>
      <c r="AF19" s="530"/>
      <c r="AG19" s="530"/>
      <c r="AH19" s="530"/>
      <c r="AI19" s="530"/>
      <c r="AJ19" s="530"/>
      <c r="AK19" s="530"/>
      <c r="AL19" s="530"/>
      <c r="AM19" s="530"/>
    </row>
    <row r="20" spans="2:39" ht="69.95" customHeight="1" thickBot="1">
      <c r="B20" s="296"/>
      <c r="C20" s="296"/>
      <c r="D20" s="296"/>
      <c r="E20" s="296"/>
      <c r="F20" s="35" t="s">
        <v>74</v>
      </c>
      <c r="G20" s="161" t="s">
        <v>108</v>
      </c>
      <c r="H20" s="160" t="s">
        <v>76</v>
      </c>
      <c r="I20" s="48" t="s">
        <v>3</v>
      </c>
      <c r="J20" s="63" t="s">
        <v>75</v>
      </c>
      <c r="K20" s="64" t="s">
        <v>126</v>
      </c>
      <c r="L20" s="55" t="s">
        <v>3</v>
      </c>
      <c r="M20" s="63" t="s">
        <v>75</v>
      </c>
      <c r="N20" s="64" t="s">
        <v>126</v>
      </c>
      <c r="O20" s="55" t="s">
        <v>3</v>
      </c>
      <c r="P20" s="63" t="s">
        <v>75</v>
      </c>
      <c r="Q20" s="64" t="s">
        <v>126</v>
      </c>
      <c r="R20" s="53" t="s">
        <v>3</v>
      </c>
      <c r="V20" s="372"/>
      <c r="W20" s="530"/>
      <c r="X20" s="530"/>
      <c r="Y20" s="530"/>
      <c r="Z20" s="530"/>
      <c r="AA20" s="530"/>
      <c r="AB20" s="530"/>
      <c r="AC20" s="530"/>
      <c r="AD20" s="530"/>
      <c r="AE20" s="530"/>
      <c r="AF20" s="530"/>
      <c r="AG20" s="530"/>
      <c r="AH20" s="530"/>
      <c r="AI20" s="530"/>
      <c r="AJ20" s="530"/>
      <c r="AK20" s="530"/>
      <c r="AL20" s="530"/>
      <c r="AM20" s="530"/>
    </row>
    <row r="21" spans="2:39" ht="69.95" customHeight="1">
      <c r="B21" s="296"/>
      <c r="C21" s="296"/>
      <c r="D21" s="296"/>
      <c r="E21" s="296"/>
      <c r="F21" s="58" t="s">
        <v>77</v>
      </c>
      <c r="G21" s="162">
        <f>ROUND(((I21*(1-'Revaluation Rates'!C46))),4)</f>
        <v>0.68810000000000004</v>
      </c>
      <c r="H21" s="60">
        <f>ROUND(((I21*(1+'Revaluation Rates'!D46))),4)</f>
        <v>0.74550000000000005</v>
      </c>
      <c r="I21" s="79">
        <f>Date!D3</f>
        <v>0.71679999999999999</v>
      </c>
      <c r="J21" s="60">
        <f t="shared" ref="J21:J26" si="0">L21*0.985</f>
        <v>1.8578683035714287</v>
      </c>
      <c r="K21" s="60">
        <f t="shared" ref="K21:K26" si="1">L21*1.015</f>
        <v>1.9144531249999999</v>
      </c>
      <c r="L21" s="81">
        <f>$I$27/I21</f>
        <v>1.8861607142857144</v>
      </c>
      <c r="M21" s="60">
        <f t="shared" ref="M21:M27" si="2">O21*0.985</f>
        <v>1.6146414620535714</v>
      </c>
      <c r="N21" s="60">
        <f t="shared" ref="N21:N27" si="3">O21*1.015</f>
        <v>1.663818359375</v>
      </c>
      <c r="O21" s="82">
        <f>$I$28/I21</f>
        <v>1.6392299107142858</v>
      </c>
      <c r="P21" s="162">
        <f>S21</f>
        <v>17.646510335999999</v>
      </c>
      <c r="Q21" s="60">
        <f>T21</f>
        <v>18.551459583999996</v>
      </c>
      <c r="R21" s="222">
        <f>U21</f>
        <v>18.098984959999999</v>
      </c>
      <c r="S21" s="372">
        <f>'Apolo Rates'!E53</f>
        <v>17.646510335999999</v>
      </c>
      <c r="T21" s="372">
        <f>'Apolo Rates'!F53</f>
        <v>18.551459583999996</v>
      </c>
      <c r="U21" s="372">
        <f>'Apolo Rates'!D53</f>
        <v>18.098984959999999</v>
      </c>
      <c r="V21" s="372"/>
      <c r="W21" s="530"/>
      <c r="X21" s="530"/>
      <c r="Y21" s="530"/>
      <c r="Z21" s="530"/>
      <c r="AA21" s="530"/>
      <c r="AB21" s="530"/>
      <c r="AC21" s="530"/>
      <c r="AD21" s="530"/>
      <c r="AE21" s="530"/>
      <c r="AF21" s="530"/>
      <c r="AG21" s="530"/>
      <c r="AH21" s="530"/>
      <c r="AI21" s="530"/>
      <c r="AJ21" s="530"/>
      <c r="AK21" s="530"/>
      <c r="AL21" s="530"/>
      <c r="AM21" s="530"/>
    </row>
    <row r="22" spans="2:39" ht="69.95" customHeight="1">
      <c r="B22" s="296"/>
      <c r="C22" s="296"/>
      <c r="D22" s="296"/>
      <c r="E22" s="296"/>
      <c r="F22" s="58" t="s">
        <v>78</v>
      </c>
      <c r="G22" s="163">
        <f>ROUND(((I22*(1-'Revaluation Rates'!C47))),4)</f>
        <v>7.1599999999999997E-2</v>
      </c>
      <c r="H22" s="61">
        <f>ROUND(((I22*(1+'Revaluation Rates'!D47))),4)</f>
        <v>7.7600000000000002E-2</v>
      </c>
      <c r="I22" s="79">
        <f>Date!D4</f>
        <v>7.46E-2</v>
      </c>
      <c r="J22" s="61">
        <f t="shared" si="0"/>
        <v>17.851474530831098</v>
      </c>
      <c r="K22" s="61">
        <f t="shared" si="1"/>
        <v>18.395174262734582</v>
      </c>
      <c r="L22" s="50">
        <f>$I$27/I22</f>
        <v>18.123324396782841</v>
      </c>
      <c r="M22" s="61">
        <f t="shared" si="2"/>
        <v>15.514410187667561</v>
      </c>
      <c r="N22" s="61">
        <f t="shared" si="3"/>
        <v>15.986930294906164</v>
      </c>
      <c r="O22" s="56">
        <f>$I$28/I22</f>
        <v>15.750670241286864</v>
      </c>
      <c r="P22" s="163">
        <f t="shared" ref="P22:P28" si="4">S22</f>
        <v>1.8365369294999998</v>
      </c>
      <c r="Q22" s="61">
        <f t="shared" ref="Q22:Q28" si="5">T22</f>
        <v>1.9307183104999999</v>
      </c>
      <c r="R22" s="223">
        <f t="shared" ref="R22:R28" si="6">U22</f>
        <v>1.8836276199999999</v>
      </c>
      <c r="S22" s="372">
        <f>'Apolo Rates'!E49</f>
        <v>1.8365369294999998</v>
      </c>
      <c r="T22" s="372">
        <f>'Apolo Rates'!F49</f>
        <v>1.9307183104999999</v>
      </c>
      <c r="U22" s="372">
        <f>'Apolo Rates'!D49</f>
        <v>1.8836276199999999</v>
      </c>
      <c r="V22" s="372"/>
      <c r="W22" s="530"/>
      <c r="X22" s="530"/>
      <c r="Y22" s="530"/>
      <c r="Z22" s="530"/>
      <c r="AA22" s="530"/>
      <c r="AB22" s="530"/>
      <c r="AC22" s="530"/>
      <c r="AD22" s="530"/>
      <c r="AE22" s="530"/>
      <c r="AF22" s="530"/>
      <c r="AG22" s="530"/>
      <c r="AH22" s="530"/>
      <c r="AI22" s="530"/>
      <c r="AJ22" s="530"/>
      <c r="AK22" s="530"/>
      <c r="AL22" s="530"/>
      <c r="AM22" s="530"/>
    </row>
    <row r="23" spans="2:39" ht="69.95" customHeight="1">
      <c r="B23" s="296"/>
      <c r="C23" s="296"/>
      <c r="D23" s="296"/>
      <c r="E23" s="296"/>
      <c r="F23" s="58" t="s">
        <v>79</v>
      </c>
      <c r="G23" s="163">
        <f>ROUND(((I23*(1-'Revaluation Rates'!C48))),4)</f>
        <v>1.3110999999999999</v>
      </c>
      <c r="H23" s="61">
        <f>ROUND(((I23*(1+'Revaluation Rates'!D48))),4)</f>
        <v>1.4204000000000001</v>
      </c>
      <c r="I23" s="79">
        <f>Date!D5</f>
        <v>1.36575</v>
      </c>
      <c r="J23" s="61">
        <f t="shared" si="0"/>
        <v>1.81879659</v>
      </c>
      <c r="K23" s="61">
        <f t="shared" si="1"/>
        <v>1.8741914099999999</v>
      </c>
      <c r="L23" s="50">
        <f>$I$27*I23</f>
        <v>1.8464940000000001</v>
      </c>
      <c r="M23" s="61">
        <f t="shared" si="2"/>
        <v>1.5806849062500001</v>
      </c>
      <c r="N23" s="61">
        <f t="shared" si="3"/>
        <v>1.6288275937499999</v>
      </c>
      <c r="O23" s="56">
        <f>$I$28*I23</f>
        <v>1.6047562500000001</v>
      </c>
      <c r="P23" s="163">
        <f t="shared" si="4"/>
        <v>5.273750777236956E-2</v>
      </c>
      <c r="Q23" s="61">
        <f t="shared" si="5"/>
        <v>5.5441995350439789E-2</v>
      </c>
      <c r="R23" s="223">
        <f t="shared" si="6"/>
        <v>5.4089751561404678E-2</v>
      </c>
      <c r="S23" s="372">
        <f>'Apolo Rates'!E55</f>
        <v>5.273750777236956E-2</v>
      </c>
      <c r="T23" s="372">
        <f>'Apolo Rates'!F55</f>
        <v>5.5441995350439789E-2</v>
      </c>
      <c r="U23" s="372">
        <f>'Apolo Rates'!D55</f>
        <v>5.4089751561404678E-2</v>
      </c>
      <c r="V23" s="372"/>
      <c r="W23" s="530"/>
      <c r="X23" s="530"/>
      <c r="Y23" s="530"/>
      <c r="Z23" s="530"/>
      <c r="AA23" s="530"/>
      <c r="AB23" s="530"/>
      <c r="AC23" s="530"/>
      <c r="AD23" s="530"/>
      <c r="AE23" s="530"/>
      <c r="AF23" s="530"/>
      <c r="AG23" s="530"/>
      <c r="AH23" s="530"/>
      <c r="AI23" s="530"/>
      <c r="AJ23" s="530"/>
      <c r="AK23" s="530"/>
      <c r="AL23" s="530"/>
      <c r="AM23" s="530"/>
    </row>
    <row r="24" spans="2:39" ht="69.95" customHeight="1">
      <c r="B24" s="296"/>
      <c r="C24" s="296"/>
      <c r="D24" s="296"/>
      <c r="E24" s="296"/>
      <c r="F24" s="58" t="s">
        <v>80</v>
      </c>
      <c r="G24" s="165">
        <f>ROUND(((I24*(1-'Revaluation Rates'!C49))),2)</f>
        <v>152.86000000000001</v>
      </c>
      <c r="H24" s="61">
        <f>ROUND(((I24*(1+'Revaluation Rates'!D49))),2)</f>
        <v>165.59</v>
      </c>
      <c r="I24" s="80">
        <f>Date!D7</f>
        <v>159.22499999999999</v>
      </c>
      <c r="J24" s="62">
        <f t="shared" si="0"/>
        <v>212.043117</v>
      </c>
      <c r="K24" s="62">
        <f t="shared" si="1"/>
        <v>218.50128299999997</v>
      </c>
      <c r="L24" s="51">
        <f>$I$27*I24</f>
        <v>215.2722</v>
      </c>
      <c r="M24" s="62">
        <f t="shared" si="2"/>
        <v>184.283034375</v>
      </c>
      <c r="N24" s="62">
        <f t="shared" si="3"/>
        <v>189.89571562499998</v>
      </c>
      <c r="O24" s="57">
        <f>$I$28*I24</f>
        <v>187.08937499999999</v>
      </c>
      <c r="P24" s="163">
        <f t="shared" si="4"/>
        <v>6.1483651290906431</v>
      </c>
      <c r="Q24" s="61">
        <f t="shared" si="5"/>
        <v>6.4636659049414451</v>
      </c>
      <c r="R24" s="223">
        <f t="shared" si="6"/>
        <v>6.3060155170160446</v>
      </c>
      <c r="S24" s="372">
        <f>'Apolo Rates'!E63</f>
        <v>6.1483651290906431</v>
      </c>
      <c r="T24" s="372">
        <f>'Apolo Rates'!F63</f>
        <v>6.4636659049414451</v>
      </c>
      <c r="U24" s="372">
        <f>'Apolo Rates'!D64</f>
        <v>6.3060155170160446</v>
      </c>
      <c r="V24" s="372"/>
      <c r="W24" s="530"/>
      <c r="X24" s="530"/>
      <c r="Y24" s="530"/>
      <c r="Z24" s="530"/>
      <c r="AA24" s="530"/>
      <c r="AB24" s="530"/>
      <c r="AC24" s="530"/>
      <c r="AD24" s="530"/>
      <c r="AE24" s="530"/>
      <c r="AF24" s="530"/>
      <c r="AG24" s="530"/>
      <c r="AH24" s="530"/>
      <c r="AI24" s="530"/>
      <c r="AJ24" s="530"/>
      <c r="AK24" s="530"/>
      <c r="AL24" s="530"/>
      <c r="AM24" s="530"/>
    </row>
    <row r="25" spans="2:39" ht="69.95" customHeight="1">
      <c r="B25" s="296"/>
      <c r="C25" s="296"/>
      <c r="D25" s="296"/>
      <c r="E25" s="296"/>
      <c r="F25" s="58" t="s">
        <v>81</v>
      </c>
      <c r="G25" s="163">
        <f>ROUND(((I25*(1-'Revaluation Rates'!C50))),4)</f>
        <v>15.7829</v>
      </c>
      <c r="H25" s="61">
        <f>ROUND(((I25*(1+'Revaluation Rates'!D50))),4)</f>
        <v>17.098199999999999</v>
      </c>
      <c r="I25" s="79">
        <f>Date!D9</f>
        <v>16.440550000000002</v>
      </c>
      <c r="J25" s="61">
        <f t="shared" si="0"/>
        <v>21.894209246000003</v>
      </c>
      <c r="K25" s="61">
        <f t="shared" si="1"/>
        <v>22.561037954000003</v>
      </c>
      <c r="L25" s="50">
        <f>$I$27*I25</f>
        <v>22.227623600000005</v>
      </c>
      <c r="M25" s="61">
        <f t="shared" si="2"/>
        <v>19.027881556250001</v>
      </c>
      <c r="N25" s="61">
        <f t="shared" si="3"/>
        <v>19.607410943750001</v>
      </c>
      <c r="O25" s="56">
        <f>$I$28*I25</f>
        <v>19.317646250000003</v>
      </c>
      <c r="P25" s="163">
        <f t="shared" si="4"/>
        <v>0.63484066147320573</v>
      </c>
      <c r="Q25" s="61">
        <f t="shared" si="5"/>
        <v>0.66739659283080599</v>
      </c>
      <c r="R25" s="223">
        <f t="shared" si="6"/>
        <v>0.65111862715200586</v>
      </c>
      <c r="S25" s="372">
        <f>'Apolo Rates'!E51</f>
        <v>0.63484066147320573</v>
      </c>
      <c r="T25" s="372">
        <f>'Apolo Rates'!F51</f>
        <v>0.66739659283080599</v>
      </c>
      <c r="U25" s="372">
        <f>'Apolo Rates'!D51</f>
        <v>0.65111862715200586</v>
      </c>
      <c r="V25" s="372"/>
      <c r="W25" s="530"/>
      <c r="X25" s="530"/>
      <c r="Y25" s="530"/>
      <c r="Z25" s="530"/>
      <c r="AA25" s="530"/>
      <c r="AB25" s="530"/>
      <c r="AC25" s="530"/>
      <c r="AD25" s="530"/>
      <c r="AE25" s="530"/>
      <c r="AF25" s="530"/>
      <c r="AG25" s="530"/>
      <c r="AH25" s="530"/>
      <c r="AI25" s="530"/>
      <c r="AJ25" s="530"/>
      <c r="AK25" s="530"/>
      <c r="AL25" s="530"/>
      <c r="AM25" s="530"/>
    </row>
    <row r="26" spans="2:39" ht="69.95" customHeight="1">
      <c r="B26" s="296"/>
      <c r="C26" s="296"/>
      <c r="D26" s="296"/>
      <c r="E26" s="296"/>
      <c r="F26" s="58" t="s">
        <v>82</v>
      </c>
      <c r="G26" s="163">
        <f>ROUND(((I26*(1-'Revaluation Rates'!C51))),4)</f>
        <v>0.74870000000000003</v>
      </c>
      <c r="H26" s="61">
        <f>ROUND(((I26*(1+'Revaluation Rates'!D51))),4)</f>
        <v>0.81100000000000005</v>
      </c>
      <c r="I26" s="79">
        <f>Date!D11</f>
        <v>0.77985000000000004</v>
      </c>
      <c r="J26" s="61">
        <f t="shared" si="0"/>
        <v>1.0385418420000001</v>
      </c>
      <c r="K26" s="61">
        <f t="shared" si="1"/>
        <v>1.0701725580000001</v>
      </c>
      <c r="L26" s="50">
        <f>$I$27*I26</f>
        <v>1.0543572000000001</v>
      </c>
      <c r="M26" s="61">
        <f t="shared" si="2"/>
        <v>0.90257889375000011</v>
      </c>
      <c r="N26" s="61">
        <f t="shared" si="3"/>
        <v>0.93006860624999999</v>
      </c>
      <c r="O26" s="56">
        <f>$I$28*I26</f>
        <v>0.9163237500000001</v>
      </c>
      <c r="P26" s="163">
        <f t="shared" si="4"/>
        <v>3.0113377584684169E-2</v>
      </c>
      <c r="Q26" s="61">
        <f t="shared" si="5"/>
        <v>3.1657653358257716E-2</v>
      </c>
      <c r="R26" s="223">
        <f t="shared" si="6"/>
        <v>3.0885515471470944E-2</v>
      </c>
      <c r="S26" s="372">
        <f>'Apolo Rates'!E57</f>
        <v>3.0113377584684169E-2</v>
      </c>
      <c r="T26" s="372">
        <f>'Apolo Rates'!F57</f>
        <v>3.1657653358257716E-2</v>
      </c>
      <c r="U26" s="372">
        <f>'Apolo Rates'!D57</f>
        <v>3.0885515471470944E-2</v>
      </c>
      <c r="V26" s="372"/>
      <c r="W26" s="530"/>
      <c r="X26" s="530"/>
      <c r="Y26" s="530"/>
      <c r="Z26" s="530"/>
      <c r="AA26" s="530"/>
      <c r="AB26" s="530"/>
      <c r="AC26" s="530"/>
      <c r="AD26" s="530"/>
      <c r="AE26" s="530"/>
      <c r="AF26" s="530"/>
      <c r="AG26" s="530"/>
      <c r="AH26" s="530"/>
      <c r="AI26" s="530"/>
      <c r="AJ26" s="530"/>
      <c r="AK26" s="530"/>
      <c r="AL26" s="530"/>
      <c r="AM26" s="530"/>
    </row>
    <row r="27" spans="2:39" ht="69.95" customHeight="1">
      <c r="B27" s="296"/>
      <c r="C27" s="296"/>
      <c r="D27" s="296"/>
      <c r="E27" s="296"/>
      <c r="F27" s="58" t="s">
        <v>83</v>
      </c>
      <c r="G27" s="163">
        <f>ROUND(((I27*(1-'Revaluation Rates'!C52))),4)</f>
        <v>1.2979000000000001</v>
      </c>
      <c r="H27" s="61">
        <f>ROUND(((I27*(1+'Revaluation Rates'!D52))),4)</f>
        <v>1.4060999999999999</v>
      </c>
      <c r="I27" s="79">
        <f>Date!D12</f>
        <v>1.3520000000000001</v>
      </c>
      <c r="J27" s="61">
        <f>507.6992*(0.975)</f>
        <v>495.00672000000003</v>
      </c>
      <c r="K27" s="61"/>
      <c r="L27" s="52"/>
      <c r="M27" s="61">
        <f t="shared" si="2"/>
        <v>0.85604659763313606</v>
      </c>
      <c r="N27" s="61">
        <f t="shared" si="3"/>
        <v>0.88211908284023655</v>
      </c>
      <c r="O27" s="56">
        <f>I28/I27</f>
        <v>0.86908284023668636</v>
      </c>
      <c r="P27" s="163">
        <f t="shared" si="4"/>
        <v>33.284154539999996</v>
      </c>
      <c r="Q27" s="83">
        <f t="shared" si="5"/>
        <v>34.991034259999992</v>
      </c>
      <c r="R27" s="223">
        <f t="shared" si="6"/>
        <v>34.137594399999998</v>
      </c>
      <c r="S27" s="372">
        <f>'Apolo Rates'!E47</f>
        <v>33.284154539999996</v>
      </c>
      <c r="T27" s="372">
        <f>'Apolo Rates'!F47</f>
        <v>34.991034259999992</v>
      </c>
      <c r="U27" s="372">
        <f>'Apolo Rates'!D47</f>
        <v>34.137594399999998</v>
      </c>
      <c r="V27" s="372"/>
      <c r="W27" s="530"/>
      <c r="X27" s="530"/>
      <c r="Y27" s="530"/>
      <c r="Z27" s="530"/>
      <c r="AA27" s="530"/>
      <c r="AB27" s="530"/>
      <c r="AC27" s="530"/>
      <c r="AD27" s="530"/>
      <c r="AE27" s="530"/>
      <c r="AF27" s="530"/>
      <c r="AG27" s="530"/>
      <c r="AH27" s="530"/>
      <c r="AI27" s="530"/>
      <c r="AJ27" s="530"/>
      <c r="AK27" s="530"/>
      <c r="AL27" s="530"/>
      <c r="AM27" s="530"/>
    </row>
    <row r="28" spans="2:39" ht="69.95" customHeight="1" thickBot="1">
      <c r="B28" s="296"/>
      <c r="C28" s="296"/>
      <c r="D28" s="296"/>
      <c r="E28" s="296"/>
      <c r="F28" s="59" t="s">
        <v>84</v>
      </c>
      <c r="G28" s="164">
        <f>ROUND(((I28*(1-'Revaluation Rates'!C53))),4)</f>
        <v>1.1279999999999999</v>
      </c>
      <c r="H28" s="167">
        <f>ROUND(((I28*(1+'Revaluation Rates'!D53))),4)</f>
        <v>1.222</v>
      </c>
      <c r="I28" s="86">
        <f>Date!D13</f>
        <v>1.175</v>
      </c>
      <c r="J28" s="85">
        <f>507.6992*(1.05)</f>
        <v>533.08416</v>
      </c>
      <c r="K28" s="85"/>
      <c r="L28" s="87"/>
      <c r="M28" s="88"/>
      <c r="N28" s="88"/>
      <c r="O28" s="89"/>
      <c r="P28" s="164">
        <f t="shared" si="4"/>
        <v>28.9266875625</v>
      </c>
      <c r="Q28" s="90">
        <f t="shared" si="5"/>
        <v>30.410107437499999</v>
      </c>
      <c r="R28" s="225">
        <f t="shared" si="6"/>
        <v>29.668397500000001</v>
      </c>
      <c r="S28" s="372">
        <f>'Apolo Rates'!E45</f>
        <v>28.9266875625</v>
      </c>
      <c r="T28" s="372">
        <f>'Apolo Rates'!F45</f>
        <v>30.410107437499999</v>
      </c>
      <c r="U28" s="372">
        <f>'Apolo Rates'!D45</f>
        <v>29.668397500000001</v>
      </c>
      <c r="V28" s="372"/>
      <c r="W28" s="530"/>
      <c r="X28" s="530"/>
      <c r="Y28" s="530"/>
      <c r="Z28" s="530"/>
      <c r="AA28" s="530"/>
      <c r="AB28" s="530"/>
      <c r="AC28" s="530"/>
      <c r="AD28" s="530"/>
      <c r="AE28" s="530"/>
      <c r="AF28" s="530"/>
      <c r="AG28" s="530"/>
      <c r="AH28" s="530"/>
      <c r="AI28" s="530"/>
      <c r="AJ28" s="530"/>
      <c r="AK28" s="530"/>
      <c r="AL28" s="530"/>
      <c r="AM28" s="530"/>
    </row>
    <row r="29" spans="2:39" ht="69.95" customHeight="1">
      <c r="B29" s="296"/>
      <c r="C29" s="296"/>
      <c r="D29" s="296"/>
      <c r="E29" s="296"/>
      <c r="F29" s="23"/>
      <c r="G29" s="23"/>
      <c r="H29" s="23"/>
      <c r="I29" s="23"/>
      <c r="J29" s="23"/>
      <c r="K29" s="23"/>
      <c r="L29" s="23"/>
      <c r="M29" s="23"/>
      <c r="N29" s="23"/>
      <c r="O29" s="23"/>
      <c r="P29" s="23"/>
      <c r="Q29" s="23"/>
      <c r="R29" s="23"/>
      <c r="V29" s="372"/>
      <c r="W29" s="530"/>
      <c r="X29" s="530"/>
      <c r="Y29" s="530"/>
      <c r="Z29" s="530"/>
      <c r="AA29" s="530"/>
      <c r="AB29" s="530"/>
      <c r="AC29" s="530"/>
      <c r="AD29" s="530"/>
      <c r="AE29" s="530"/>
      <c r="AF29" s="530"/>
      <c r="AG29" s="530"/>
      <c r="AH29" s="530"/>
      <c r="AI29" s="530"/>
      <c r="AJ29" s="530"/>
      <c r="AK29" s="530"/>
      <c r="AL29" s="530"/>
      <c r="AM29" s="530"/>
    </row>
    <row r="30" spans="2:39" ht="69.95" customHeight="1">
      <c r="C30" s="345"/>
      <c r="D30" s="345"/>
      <c r="E30" s="345"/>
      <c r="F30" s="345"/>
      <c r="G30" s="345"/>
      <c r="H30" s="345"/>
      <c r="P30" s="23"/>
      <c r="Q30" s="23"/>
      <c r="R30" s="23"/>
      <c r="V30" s="372"/>
      <c r="W30" s="530"/>
      <c r="X30" s="530"/>
      <c r="Y30" s="530"/>
      <c r="Z30" s="530"/>
      <c r="AA30" s="530"/>
      <c r="AB30" s="530"/>
      <c r="AC30" s="530"/>
      <c r="AD30" s="530"/>
      <c r="AE30" s="530"/>
      <c r="AF30" s="530"/>
      <c r="AG30" s="530"/>
      <c r="AH30" s="530"/>
      <c r="AI30" s="530"/>
      <c r="AJ30" s="530"/>
      <c r="AK30" s="530"/>
      <c r="AL30" s="530"/>
      <c r="AM30" s="530"/>
    </row>
    <row r="31" spans="2:39" ht="69.95" customHeight="1">
      <c r="B31" s="44"/>
      <c r="C31" s="44"/>
      <c r="D31" s="12"/>
      <c r="E31" s="12"/>
      <c r="V31" s="372"/>
    </row>
    <row r="32" spans="2:39" ht="69.95" customHeight="1">
      <c r="B32" s="44"/>
      <c r="C32" s="44"/>
      <c r="D32" s="12"/>
      <c r="E32" s="12"/>
      <c r="F32" s="647" t="s">
        <v>196</v>
      </c>
      <c r="G32" s="648"/>
      <c r="H32" s="648"/>
      <c r="I32" s="648"/>
      <c r="J32" s="648"/>
      <c r="K32" s="648"/>
      <c r="L32" s="648"/>
      <c r="M32" s="648"/>
      <c r="N32" s="648"/>
      <c r="O32" s="649"/>
      <c r="P32" s="47"/>
      <c r="Q32" s="47"/>
      <c r="R32" s="740">
        <f>1-0.9942</f>
        <v>5.8000000000000274E-3</v>
      </c>
      <c r="S32" s="432">
        <f>R32*2</f>
        <v>1.1600000000000055E-2</v>
      </c>
      <c r="T32" s="372" t="s">
        <v>197</v>
      </c>
      <c r="V32" s="372"/>
    </row>
    <row r="33" spans="2:22" ht="69.95" customHeight="1">
      <c r="B33" s="44"/>
      <c r="C33" s="44"/>
      <c r="D33" s="12"/>
      <c r="E33" s="12"/>
      <c r="F33" s="650"/>
      <c r="G33" s="651"/>
      <c r="H33" s="651"/>
      <c r="I33" s="651"/>
      <c r="J33" s="651"/>
      <c r="K33" s="651"/>
      <c r="L33" s="651"/>
      <c r="M33" s="651"/>
      <c r="N33" s="651"/>
      <c r="O33" s="652"/>
      <c r="P33" s="47"/>
      <c r="Q33" s="47"/>
      <c r="R33" s="47"/>
      <c r="U33" s="372" t="s">
        <v>87</v>
      </c>
    </row>
    <row r="34" spans="2:22" ht="69.95" customHeight="1">
      <c r="B34" s="44"/>
      <c r="C34" s="44"/>
      <c r="D34" s="12"/>
      <c r="E34" s="12"/>
      <c r="F34" s="23"/>
      <c r="G34" s="24"/>
      <c r="H34" s="24"/>
      <c r="I34" s="24"/>
      <c r="J34" s="24"/>
      <c r="K34" s="24"/>
      <c r="L34" s="25"/>
      <c r="M34" s="26"/>
      <c r="N34" s="26"/>
      <c r="O34" s="26"/>
      <c r="P34" s="47"/>
      <c r="Q34" s="47"/>
      <c r="R34" s="47"/>
    </row>
    <row r="35" spans="2:22" s="298" customFormat="1" ht="69.95" customHeight="1">
      <c r="B35" s="313"/>
      <c r="C35" s="313"/>
      <c r="D35" s="301"/>
      <c r="E35" s="301"/>
      <c r="F35" s="300"/>
      <c r="G35" s="300"/>
      <c r="H35" s="300"/>
      <c r="I35" s="300"/>
      <c r="J35" s="299" t="s">
        <v>43</v>
      </c>
      <c r="K35" s="300"/>
      <c r="L35" s="300"/>
      <c r="M35" s="299" t="s">
        <v>88</v>
      </c>
      <c r="O35" s="300"/>
      <c r="P35" s="299" t="s">
        <v>89</v>
      </c>
      <c r="S35" s="372"/>
      <c r="T35" s="372"/>
      <c r="U35" s="372"/>
    </row>
    <row r="36" spans="2:22" s="298" customFormat="1" ht="69.75" customHeight="1" thickBot="1">
      <c r="B36" s="313"/>
      <c r="C36" s="313"/>
      <c r="D36" s="301"/>
      <c r="E36" s="301"/>
      <c r="F36" s="300"/>
      <c r="G36" s="299"/>
      <c r="J36" s="298" t="s">
        <v>91</v>
      </c>
      <c r="K36" s="302"/>
      <c r="L36" s="303"/>
      <c r="M36" s="298" t="s">
        <v>92</v>
      </c>
      <c r="N36" s="300"/>
      <c r="O36" s="302"/>
      <c r="P36" s="298" t="s">
        <v>92</v>
      </c>
      <c r="S36" s="372"/>
      <c r="T36" s="372"/>
      <c r="U36" s="372"/>
    </row>
    <row r="37" spans="2:22" ht="69.95" customHeight="1" thickBot="1">
      <c r="B37" s="44"/>
      <c r="C37" s="44"/>
      <c r="D37" s="12"/>
      <c r="E37" s="12"/>
      <c r="F37" s="35"/>
      <c r="G37" s="92" t="s">
        <v>93</v>
      </c>
      <c r="H37" s="91"/>
      <c r="I37" s="46"/>
      <c r="J37" s="632" t="s">
        <v>94</v>
      </c>
      <c r="K37" s="634"/>
      <c r="L37" s="27"/>
      <c r="M37" s="632" t="s">
        <v>94</v>
      </c>
      <c r="N37" s="633"/>
      <c r="O37" s="74"/>
      <c r="P37" s="632" t="s">
        <v>94</v>
      </c>
      <c r="Q37" s="633"/>
      <c r="R37" s="170"/>
      <c r="V37" s="75"/>
    </row>
    <row r="38" spans="2:22" ht="69.95" customHeight="1" thickBot="1">
      <c r="B38" s="44"/>
      <c r="C38" s="44"/>
      <c r="D38" s="12"/>
      <c r="E38" s="12"/>
      <c r="F38" s="35" t="s">
        <v>74</v>
      </c>
      <c r="G38" s="64" t="s">
        <v>108</v>
      </c>
      <c r="H38" s="64" t="s">
        <v>76</v>
      </c>
      <c r="I38" s="46" t="s">
        <v>3</v>
      </c>
      <c r="J38" s="71" t="s">
        <v>74</v>
      </c>
      <c r="K38" s="67" t="s">
        <v>3</v>
      </c>
      <c r="L38" s="27"/>
      <c r="M38" s="71" t="s">
        <v>74</v>
      </c>
      <c r="N38" s="64" t="s">
        <v>3</v>
      </c>
      <c r="O38" s="74"/>
      <c r="P38" s="71" t="s">
        <v>74</v>
      </c>
      <c r="Q38" s="64" t="s">
        <v>3</v>
      </c>
      <c r="R38" s="171"/>
      <c r="V38" s="75"/>
    </row>
    <row r="39" spans="2:22" ht="69.95" customHeight="1" thickBot="1">
      <c r="B39" s="44"/>
      <c r="C39" s="44"/>
      <c r="D39" s="12"/>
      <c r="E39" s="12"/>
      <c r="F39" s="84" t="s">
        <v>77</v>
      </c>
      <c r="G39" s="105">
        <f>G21</f>
        <v>0.68810000000000004</v>
      </c>
      <c r="H39" s="105">
        <f>H21</f>
        <v>0.74550000000000005</v>
      </c>
      <c r="I39" s="94">
        <f>+I21</f>
        <v>0.71679999999999999</v>
      </c>
      <c r="J39" s="84" t="s">
        <v>95</v>
      </c>
      <c r="K39" s="73">
        <f>'External Rates'!N31</f>
        <v>129.05000000000001</v>
      </c>
      <c r="L39" s="28"/>
      <c r="M39" s="66" t="s">
        <v>96</v>
      </c>
      <c r="N39" s="70">
        <f>'External Rates'!Q31</f>
        <v>9.1606000000000005</v>
      </c>
      <c r="O39" s="74"/>
      <c r="P39" s="65" t="s">
        <v>97</v>
      </c>
      <c r="Q39" s="69">
        <f>Date!D20</f>
        <v>6.8223000000000003</v>
      </c>
      <c r="R39" s="171"/>
      <c r="V39" s="75"/>
    </row>
    <row r="40" spans="2:22" ht="69.95" customHeight="1">
      <c r="B40" s="44"/>
      <c r="C40" s="600">
        <v>5.3132499999999999E-2</v>
      </c>
      <c r="D40" s="580">
        <v>5.2151700000000002E-2</v>
      </c>
      <c r="E40" s="580">
        <v>5.1034799999999998E-2</v>
      </c>
      <c r="F40" s="65" t="s">
        <v>78</v>
      </c>
      <c r="G40" s="106">
        <f>G22</f>
        <v>7.1599999999999997E-2</v>
      </c>
      <c r="H40" s="106">
        <f>H22</f>
        <v>7.7600000000000002E-2</v>
      </c>
      <c r="I40" s="94">
        <f>+I22</f>
        <v>7.46E-2</v>
      </c>
      <c r="J40" s="65" t="s">
        <v>98</v>
      </c>
      <c r="K40" s="68">
        <f>'External Rates'!N32</f>
        <v>1733.67</v>
      </c>
      <c r="L40" s="29"/>
      <c r="M40" s="172"/>
      <c r="N40" s="172"/>
      <c r="O40" s="74"/>
      <c r="P40" s="65" t="s">
        <v>99</v>
      </c>
      <c r="Q40" s="69">
        <f>Date!D21</f>
        <v>93.83</v>
      </c>
      <c r="R40" s="171"/>
      <c r="V40" s="75"/>
    </row>
    <row r="41" spans="2:22" ht="69.95" customHeight="1" thickBot="1">
      <c r="B41" s="44"/>
      <c r="C41" s="44"/>
      <c r="D41" s="12"/>
      <c r="E41" s="12"/>
      <c r="F41" s="65" t="s">
        <v>79</v>
      </c>
      <c r="G41" s="72">
        <f>1/H23</f>
        <v>0.7040270346381301</v>
      </c>
      <c r="H41" s="72">
        <f>1/G23</f>
        <v>0.76271832812142482</v>
      </c>
      <c r="I41" s="94">
        <f>1/I23</f>
        <v>0.73219842577338456</v>
      </c>
      <c r="J41" s="66" t="s">
        <v>100</v>
      </c>
      <c r="K41" s="104">
        <f>'External Rates'!N33</f>
        <v>19.148499999999999</v>
      </c>
      <c r="L41" s="30"/>
      <c r="M41" s="172"/>
      <c r="N41" s="172"/>
      <c r="O41" s="74"/>
      <c r="P41" s="737"/>
      <c r="Q41" s="738"/>
      <c r="R41" s="171"/>
      <c r="V41" s="75"/>
    </row>
    <row r="42" spans="2:22" ht="69.95" customHeight="1">
      <c r="B42" s="44"/>
      <c r="C42" s="44"/>
      <c r="D42" s="12"/>
      <c r="E42" s="12"/>
      <c r="F42" s="65" t="s">
        <v>80</v>
      </c>
      <c r="G42" s="72">
        <f>1/H24</f>
        <v>6.039012017633915E-3</v>
      </c>
      <c r="H42" s="72">
        <f>1/G24</f>
        <v>6.5419337956299879E-3</v>
      </c>
      <c r="I42" s="94">
        <f>1/I24</f>
        <v>6.2804207881928089E-3</v>
      </c>
      <c r="J42" s="23"/>
      <c r="K42" s="23"/>
      <c r="L42" s="30"/>
      <c r="M42" s="23"/>
      <c r="N42" s="30"/>
      <c r="O42" s="76"/>
      <c r="P42" s="172"/>
      <c r="Q42" s="173"/>
      <c r="R42" s="171"/>
      <c r="V42" s="75"/>
    </row>
    <row r="43" spans="2:22" ht="69.95" customHeight="1">
      <c r="B43" s="44"/>
      <c r="C43" s="44"/>
      <c r="D43" s="12"/>
      <c r="E43" s="12"/>
      <c r="F43" s="65" t="s">
        <v>81</v>
      </c>
      <c r="G43" s="72">
        <f>1/H25</f>
        <v>5.8485688552011326E-2</v>
      </c>
      <c r="H43" s="72">
        <f>1/G25</f>
        <v>6.3359712093468246E-2</v>
      </c>
      <c r="I43" s="94">
        <f>1/I25</f>
        <v>6.0825215701421173E-2</v>
      </c>
      <c r="J43" s="23"/>
      <c r="K43" s="23"/>
      <c r="L43" s="29"/>
      <c r="M43" s="23"/>
      <c r="N43" s="29"/>
      <c r="O43" s="77"/>
      <c r="P43" s="172"/>
      <c r="Q43" s="173"/>
      <c r="R43" s="171"/>
      <c r="V43" s="75"/>
    </row>
    <row r="44" spans="2:22" ht="69.95" customHeight="1">
      <c r="B44" s="44"/>
      <c r="C44" s="44"/>
      <c r="D44" s="12"/>
      <c r="E44" s="12"/>
      <c r="F44" s="65" t="s">
        <v>82</v>
      </c>
      <c r="G44" s="72"/>
      <c r="H44" s="72">
        <f>1/G26</f>
        <v>1.3356484573260317</v>
      </c>
      <c r="I44" s="94">
        <f>1/I26</f>
        <v>1.2822978777970122</v>
      </c>
      <c r="J44" s="23"/>
      <c r="K44" s="23"/>
      <c r="L44" s="31"/>
      <c r="M44" s="23"/>
      <c r="N44" s="31"/>
      <c r="O44" s="78"/>
      <c r="P44" s="172"/>
      <c r="Q44" s="173"/>
      <c r="R44" s="171"/>
      <c r="V44" s="75"/>
    </row>
    <row r="45" spans="2:22" ht="69.95" customHeight="1">
      <c r="B45" s="44"/>
      <c r="C45" s="44"/>
      <c r="D45" s="12"/>
      <c r="E45" s="12"/>
      <c r="F45" s="65" t="s">
        <v>83</v>
      </c>
      <c r="G45" s="106">
        <f>G27</f>
        <v>1.2979000000000001</v>
      </c>
      <c r="H45" s="106">
        <f>H27</f>
        <v>1.4060999999999999</v>
      </c>
      <c r="I45" s="94">
        <f>+I27</f>
        <v>1.3520000000000001</v>
      </c>
      <c r="J45" s="23"/>
      <c r="K45" s="31"/>
      <c r="L45" s="31"/>
      <c r="M45" s="32"/>
      <c r="N45" s="32"/>
      <c r="O45" s="78"/>
      <c r="P45" s="47"/>
      <c r="Q45" s="47"/>
      <c r="R45" s="47"/>
      <c r="V45" s="75"/>
    </row>
    <row r="46" spans="2:22" ht="69.95" customHeight="1" thickBot="1">
      <c r="B46" s="44"/>
      <c r="C46" s="44"/>
      <c r="D46" s="12"/>
      <c r="E46" s="12"/>
      <c r="F46" s="66" t="s">
        <v>84</v>
      </c>
      <c r="G46" s="107">
        <f>G28</f>
        <v>1.1279999999999999</v>
      </c>
      <c r="H46" s="107">
        <f>H28</f>
        <v>1.222</v>
      </c>
      <c r="I46" s="94">
        <f>+I28</f>
        <v>1.175</v>
      </c>
      <c r="J46" s="42"/>
      <c r="K46" s="317"/>
      <c r="L46" s="300"/>
      <c r="M46" s="307"/>
      <c r="N46" s="300"/>
      <c r="O46" s="300"/>
      <c r="P46" s="47"/>
      <c r="Q46" s="47"/>
      <c r="R46" s="47"/>
      <c r="V46" s="75"/>
    </row>
    <row r="47" spans="2:22" ht="69.95" customHeight="1" thickBot="1">
      <c r="B47" s="44"/>
      <c r="C47" s="44"/>
      <c r="D47" s="12"/>
      <c r="E47" s="12"/>
      <c r="F47" s="23"/>
      <c r="G47" s="93"/>
      <c r="H47" s="93"/>
      <c r="I47" s="75"/>
      <c r="J47" s="75"/>
      <c r="K47" s="299" t="s">
        <v>101</v>
      </c>
      <c r="L47" s="300"/>
      <c r="M47" s="307"/>
      <c r="N47" s="300"/>
      <c r="O47" s="300"/>
      <c r="P47" s="75"/>
      <c r="Q47" s="75"/>
      <c r="R47" s="75"/>
      <c r="V47" s="75"/>
    </row>
    <row r="48" spans="2:22" ht="69.95" customHeight="1" thickBot="1">
      <c r="B48" s="44"/>
      <c r="C48" s="44"/>
      <c r="D48" s="12"/>
      <c r="E48" s="12"/>
      <c r="F48" s="44"/>
      <c r="G48" s="44"/>
      <c r="H48" s="44"/>
      <c r="I48" s="75"/>
      <c r="J48" s="75"/>
      <c r="K48" s="63" t="s">
        <v>102</v>
      </c>
      <c r="L48" s="274" t="s">
        <v>103</v>
      </c>
      <c r="M48" s="274" t="s">
        <v>104</v>
      </c>
      <c r="N48" s="274" t="s">
        <v>105</v>
      </c>
      <c r="O48" s="275" t="s">
        <v>106</v>
      </c>
      <c r="P48" s="75"/>
      <c r="Q48" s="75"/>
      <c r="R48" s="75"/>
      <c r="V48" s="75"/>
    </row>
    <row r="49" spans="2:22" ht="69.95" customHeight="1">
      <c r="B49" s="44"/>
      <c r="C49" s="44"/>
      <c r="D49" s="12"/>
      <c r="E49" s="12"/>
      <c r="F49" s="44"/>
      <c r="G49" s="44"/>
      <c r="H49" s="44"/>
      <c r="I49" s="75"/>
      <c r="J49" s="75"/>
      <c r="K49" s="276"/>
      <c r="L49" s="97"/>
      <c r="M49" s="97"/>
      <c r="N49" s="97"/>
      <c r="O49" s="277"/>
      <c r="P49" s="75"/>
      <c r="Q49" s="75"/>
      <c r="R49" s="75"/>
      <c r="V49" s="75"/>
    </row>
    <row r="50" spans="2:22" ht="69.95" customHeight="1">
      <c r="B50" s="44"/>
      <c r="C50" s="44"/>
      <c r="D50" s="12"/>
      <c r="E50" s="12"/>
      <c r="F50" s="638" t="s">
        <v>198</v>
      </c>
      <c r="G50" s="638"/>
      <c r="H50" s="638"/>
      <c r="I50" s="75"/>
      <c r="J50" s="75"/>
      <c r="K50" s="278">
        <v>0.04</v>
      </c>
      <c r="L50" s="279">
        <v>4.4999999999999998E-2</v>
      </c>
      <c r="M50" s="279">
        <v>0.05</v>
      </c>
      <c r="N50" s="279">
        <v>5.5E-2</v>
      </c>
      <c r="O50" s="280">
        <v>0.06</v>
      </c>
      <c r="P50" s="75"/>
      <c r="Q50" s="75"/>
      <c r="R50" s="75"/>
      <c r="V50" s="75"/>
    </row>
    <row r="51" spans="2:22" ht="69.95" customHeight="1">
      <c r="B51" s="44"/>
      <c r="C51" s="44"/>
      <c r="D51" s="12"/>
      <c r="E51" s="12"/>
      <c r="F51" s="638"/>
      <c r="G51" s="638"/>
      <c r="H51" s="638"/>
      <c r="I51" s="75"/>
      <c r="J51" s="75"/>
      <c r="K51" s="276"/>
      <c r="L51" s="97"/>
      <c r="M51" s="97"/>
      <c r="N51" s="97"/>
      <c r="O51" s="277"/>
      <c r="P51" s="75"/>
      <c r="Q51" s="75"/>
      <c r="R51" s="75"/>
      <c r="V51" s="75"/>
    </row>
    <row r="52" spans="2:22" ht="69.95" customHeight="1">
      <c r="B52" s="44"/>
      <c r="C52" s="44"/>
      <c r="D52" s="12"/>
      <c r="E52" s="12"/>
      <c r="F52" s="639" t="s">
        <v>108</v>
      </c>
      <c r="G52" s="639" t="s">
        <v>76</v>
      </c>
      <c r="H52" s="639" t="s">
        <v>3</v>
      </c>
      <c r="I52" s="75"/>
      <c r="J52" s="75"/>
      <c r="K52" s="281"/>
      <c r="L52" s="95"/>
      <c r="M52" s="95"/>
      <c r="N52" s="95"/>
      <c r="O52" s="96"/>
      <c r="P52" s="75"/>
      <c r="Q52" s="75"/>
      <c r="R52" s="75"/>
      <c r="V52" s="75"/>
    </row>
    <row r="53" spans="2:22" ht="69.95" customHeight="1" thickBot="1">
      <c r="B53" s="44"/>
      <c r="C53" s="44"/>
      <c r="D53" s="12"/>
      <c r="E53" s="12"/>
      <c r="F53" s="640"/>
      <c r="G53" s="640"/>
      <c r="H53" s="640"/>
      <c r="I53" s="75"/>
      <c r="J53" s="75"/>
      <c r="K53" s="635" t="s">
        <v>109</v>
      </c>
      <c r="L53" s="636"/>
      <c r="M53" s="636"/>
      <c r="N53" s="636"/>
      <c r="O53" s="637"/>
      <c r="P53" s="75"/>
      <c r="Q53" s="75"/>
      <c r="R53" s="75"/>
      <c r="V53" s="75"/>
    </row>
    <row r="54" spans="2:22" ht="69.95" customHeight="1">
      <c r="B54" s="44"/>
      <c r="C54" s="44"/>
      <c r="D54" s="12"/>
      <c r="E54" s="12"/>
      <c r="F54" s="630">
        <f>+WBWS!L15</f>
        <v>23.987214999999999</v>
      </c>
      <c r="G54" s="630">
        <f>+WBWS!M15</f>
        <v>26.512185000000002</v>
      </c>
      <c r="H54" s="630">
        <f>+WBWS!N15</f>
        <v>25.249700000000001</v>
      </c>
      <c r="I54" s="75"/>
      <c r="J54" s="75"/>
      <c r="K54" s="75"/>
      <c r="L54" s="75"/>
      <c r="M54" s="75"/>
      <c r="N54" s="75"/>
      <c r="O54" s="75"/>
      <c r="P54" s="75"/>
      <c r="Q54" s="75"/>
      <c r="R54" s="75"/>
      <c r="V54" s="75"/>
    </row>
    <row r="55" spans="2:22" ht="35.25">
      <c r="B55" s="44"/>
      <c r="C55" s="44"/>
      <c r="D55" s="12"/>
      <c r="E55" s="12"/>
      <c r="F55" s="631"/>
      <c r="G55" s="631"/>
      <c r="H55" s="631"/>
      <c r="I55" s="75"/>
      <c r="J55" s="75"/>
      <c r="K55" s="75"/>
      <c r="L55" s="75"/>
      <c r="M55" s="75"/>
      <c r="N55" s="75"/>
      <c r="O55" s="75"/>
      <c r="P55" s="75"/>
      <c r="Q55" s="75"/>
      <c r="R55" s="75"/>
      <c r="V55" s="75"/>
    </row>
    <row r="56" spans="2:22" ht="74.25" customHeight="1" thickBot="1">
      <c r="B56" s="44"/>
      <c r="C56" s="44"/>
      <c r="D56" s="12"/>
      <c r="E56" s="12"/>
      <c r="F56" s="44"/>
      <c r="G56" s="44"/>
      <c r="H56" s="44"/>
      <c r="I56" s="75"/>
      <c r="J56" s="75"/>
      <c r="K56" s="299" t="str" cm="1">
        <f t="array" ref="K56:M56">+'FCB EXCHANGE RATES'!C38:E38</f>
        <v>SOFR (USD)</v>
      </c>
      <c r="L56" s="5">
        <v>0</v>
      </c>
      <c r="M56" s="75">
        <v>0</v>
      </c>
      <c r="N56" s="75"/>
      <c r="O56" s="74"/>
      <c r="P56" s="75"/>
      <c r="Q56" s="75"/>
      <c r="R56" s="75"/>
      <c r="V56" s="75"/>
    </row>
    <row r="57" spans="2:22" ht="51" thickBot="1">
      <c r="B57" s="44"/>
      <c r="C57" s="44"/>
      <c r="D57" s="12"/>
      <c r="E57" s="12"/>
      <c r="G57" s="21"/>
      <c r="H57" s="21"/>
      <c r="I57" s="75"/>
      <c r="J57" s="75"/>
      <c r="K57" s="63" t="str">
        <f>Date!F14</f>
        <v>1 Month</v>
      </c>
      <c r="L57" s="274" t="str">
        <f>Date!F15</f>
        <v>3 Months</v>
      </c>
      <c r="M57" s="274" t="str">
        <f>Date!F16</f>
        <v>6 Months</v>
      </c>
      <c r="N57" s="275"/>
      <c r="P57" s="75"/>
      <c r="Q57" s="75"/>
      <c r="R57" s="75"/>
      <c r="V57" s="75"/>
    </row>
    <row r="58" spans="2:22" ht="50.25">
      <c r="B58" s="44"/>
      <c r="C58" s="44"/>
      <c r="D58" s="12"/>
      <c r="E58" s="12"/>
      <c r="F58" s="37"/>
      <c r="G58" s="38"/>
      <c r="H58" s="38"/>
      <c r="I58" s="38"/>
      <c r="J58" s="38"/>
      <c r="K58" s="276"/>
      <c r="L58" s="97"/>
      <c r="M58" s="97"/>
      <c r="N58" s="277"/>
      <c r="P58" s="75"/>
      <c r="Q58" s="75"/>
      <c r="R58" s="75"/>
      <c r="V58" s="75"/>
    </row>
    <row r="59" spans="2:22" ht="50.25">
      <c r="B59" s="44"/>
      <c r="C59" s="44"/>
      <c r="D59" s="12"/>
      <c r="E59" s="12"/>
      <c r="G59" s="21"/>
      <c r="H59" s="21"/>
      <c r="I59" s="21"/>
      <c r="J59" s="21"/>
      <c r="K59" s="278"/>
      <c r="L59" s="279"/>
      <c r="M59" s="279"/>
      <c r="N59" s="280"/>
      <c r="P59" s="75"/>
      <c r="Q59" s="75"/>
      <c r="R59" s="75"/>
      <c r="V59" s="75"/>
    </row>
    <row r="60" spans="2:22" ht="51" thickBot="1">
      <c r="B60" s="44"/>
      <c r="C60" s="44"/>
      <c r="D60" s="12"/>
      <c r="E60" s="12"/>
      <c r="F60" s="22"/>
      <c r="G60" s="21"/>
      <c r="H60" s="21"/>
      <c r="I60" s="21"/>
      <c r="J60" s="21"/>
      <c r="K60" s="576">
        <f>+'FCB EXCHANGE RATES'!C40</f>
        <v>3.6441500000000002E-2</v>
      </c>
      <c r="L60" s="577">
        <f>+'FCB EXCHANGE RATES'!D40</f>
        <v>3.6686799999999999E-2</v>
      </c>
      <c r="M60" s="577">
        <f>+'FCB EXCHANGE RATES'!E40</f>
        <v>3.7991299999999999E-2</v>
      </c>
      <c r="N60" s="290"/>
    </row>
    <row r="61" spans="2:22" ht="83.25" customHeight="1">
      <c r="B61" s="44"/>
      <c r="C61" s="44"/>
      <c r="D61" s="12"/>
      <c r="E61" s="12"/>
      <c r="F61" s="692"/>
      <c r="G61" s="692"/>
      <c r="H61" s="692"/>
      <c r="I61" s="692"/>
      <c r="J61" s="692"/>
      <c r="K61" s="692"/>
      <c r="L61" s="692"/>
      <c r="M61" s="692"/>
      <c r="N61" s="692"/>
      <c r="O61" s="692"/>
      <c r="P61" s="6"/>
      <c r="Q61" s="6"/>
      <c r="R61" s="6"/>
      <c r="S61" s="374"/>
    </row>
    <row r="62" spans="2:22" ht="35.25">
      <c r="B62" s="44"/>
      <c r="C62" s="44"/>
      <c r="D62" s="12"/>
      <c r="E62" s="12"/>
    </row>
    <row r="63" spans="2:22" ht="35.25">
      <c r="B63" s="44"/>
      <c r="C63" s="44"/>
      <c r="D63" s="12"/>
      <c r="E63" s="12"/>
    </row>
    <row r="64" spans="2:22" ht="409.6" customHeight="1">
      <c r="B64" s="44"/>
      <c r="C64" s="44"/>
      <c r="D64" s="12"/>
      <c r="E64" s="12"/>
      <c r="F64" s="308" t="s">
        <v>199</v>
      </c>
      <c r="G64" s="19"/>
      <c r="H64" s="19"/>
      <c r="I64" s="19"/>
      <c r="J64" s="18"/>
      <c r="K64" s="18"/>
      <c r="L64" s="18"/>
      <c r="M64" s="18"/>
      <c r="N64" s="18"/>
      <c r="O64" s="18"/>
    </row>
    <row r="65" spans="2:13" ht="48">
      <c r="B65" s="44"/>
      <c r="C65" s="44"/>
      <c r="D65" s="12"/>
      <c r="E65" s="12"/>
      <c r="F65" s="19" t="s">
        <v>200</v>
      </c>
      <c r="G65" s="19"/>
      <c r="H65" s="19"/>
      <c r="I65" s="468" t="s">
        <v>201</v>
      </c>
      <c r="J65" s="469"/>
      <c r="K65" s="470"/>
      <c r="L65" s="47"/>
      <c r="M65" s="47"/>
    </row>
    <row r="66" spans="2:13" ht="48">
      <c r="B66" s="44"/>
      <c r="C66" s="44"/>
      <c r="D66" s="12"/>
      <c r="E66" s="12"/>
      <c r="F66" s="19" t="s">
        <v>202</v>
      </c>
      <c r="G66" s="19"/>
      <c r="H66" s="19"/>
      <c r="I66" s="468" t="s">
        <v>203</v>
      </c>
      <c r="J66" s="469"/>
      <c r="K66" s="471"/>
      <c r="L66" s="47"/>
      <c r="M66" s="47"/>
    </row>
    <row r="67" spans="2:13" ht="48">
      <c r="B67" s="44"/>
      <c r="C67" s="44"/>
      <c r="D67" s="12"/>
      <c r="E67" s="12"/>
      <c r="F67" s="19" t="s">
        <v>204</v>
      </c>
      <c r="G67" s="19"/>
      <c r="H67" s="19"/>
      <c r="I67" s="468" t="s">
        <v>205</v>
      </c>
      <c r="J67" s="469"/>
      <c r="K67" s="471"/>
      <c r="L67" s="47"/>
      <c r="M67" s="47"/>
    </row>
    <row r="68" spans="2:13" ht="48">
      <c r="B68" s="44"/>
      <c r="C68" s="44"/>
      <c r="D68" s="12"/>
      <c r="E68" s="12"/>
      <c r="F68" s="19" t="s">
        <v>206</v>
      </c>
      <c r="G68" s="19"/>
      <c r="H68" s="19"/>
      <c r="I68" s="468" t="s">
        <v>207</v>
      </c>
      <c r="J68" s="469"/>
      <c r="K68" s="471"/>
    </row>
    <row r="69" spans="2:13" ht="48">
      <c r="B69" s="44"/>
      <c r="C69" s="44"/>
      <c r="D69" s="12"/>
      <c r="E69" s="12"/>
      <c r="F69" s="19" t="s">
        <v>208</v>
      </c>
      <c r="G69" s="19"/>
      <c r="H69" s="19"/>
      <c r="I69" s="468" t="s">
        <v>209</v>
      </c>
      <c r="J69" s="469"/>
      <c r="K69" s="471"/>
    </row>
    <row r="70" spans="2:13" ht="48">
      <c r="B70" s="44"/>
      <c r="C70" s="44"/>
      <c r="D70" s="12"/>
      <c r="E70" s="12"/>
      <c r="F70" s="19" t="s">
        <v>210</v>
      </c>
      <c r="G70" s="19"/>
      <c r="H70" s="19"/>
      <c r="I70" s="468" t="s">
        <v>211</v>
      </c>
      <c r="K70" s="13"/>
    </row>
    <row r="71" spans="2:13" ht="35.25">
      <c r="B71" s="44"/>
      <c r="C71" s="44"/>
      <c r="D71" s="12"/>
      <c r="E71" s="12"/>
    </row>
    <row r="72" spans="2:13" ht="35.25">
      <c r="B72" s="44"/>
      <c r="C72" s="44"/>
      <c r="D72" s="12"/>
      <c r="E72" s="12"/>
    </row>
    <row r="73" spans="2:13" ht="33" customHeight="1">
      <c r="B73" s="44"/>
      <c r="C73" s="44"/>
      <c r="D73" s="12"/>
      <c r="E73" s="12"/>
    </row>
    <row r="74" spans="2:13" ht="35.25">
      <c r="B74" s="44"/>
      <c r="C74" s="44"/>
      <c r="D74" s="12"/>
      <c r="E74" s="12"/>
    </row>
    <row r="75" spans="2:13">
      <c r="D75" s="12"/>
      <c r="E75" s="12"/>
    </row>
    <row r="76" spans="2:13">
      <c r="D76" s="12"/>
      <c r="E76" s="12"/>
    </row>
    <row r="77" spans="2:13">
      <c r="D77" s="12"/>
      <c r="E77" s="12"/>
    </row>
    <row r="78" spans="2:13">
      <c r="D78" s="12"/>
      <c r="E78" s="12"/>
    </row>
    <row r="79" spans="2:13">
      <c r="D79" s="12"/>
      <c r="E79" s="12"/>
    </row>
    <row r="80" spans="2:13">
      <c r="D80" s="12"/>
      <c r="E80" s="12"/>
    </row>
    <row r="81" spans="4:13">
      <c r="D81" s="12"/>
      <c r="E81" s="12"/>
    </row>
    <row r="82" spans="4:13">
      <c r="D82" s="12"/>
      <c r="E82" s="12"/>
    </row>
    <row r="83" spans="4:13">
      <c r="D83" s="12"/>
      <c r="E83" s="12"/>
      <c r="F83" s="14"/>
      <c r="G83" s="12"/>
      <c r="H83" s="12"/>
      <c r="I83" s="12"/>
      <c r="J83" s="12"/>
    </row>
    <row r="84" spans="4:13">
      <c r="D84" s="12"/>
      <c r="E84" s="12"/>
      <c r="F84" s="12"/>
      <c r="G84" s="12"/>
      <c r="H84" s="12"/>
      <c r="I84" s="12"/>
      <c r="J84" s="14"/>
      <c r="K84" s="14"/>
      <c r="L84" s="14"/>
    </row>
    <row r="85" spans="4:13">
      <c r="D85" s="12"/>
      <c r="E85" s="12"/>
      <c r="F85" s="12"/>
      <c r="G85" s="12"/>
      <c r="H85" s="12"/>
      <c r="I85" s="12"/>
      <c r="J85" s="12"/>
      <c r="K85" s="12"/>
      <c r="L85" s="12"/>
      <c r="M85" s="12"/>
    </row>
    <row r="86" spans="4:13">
      <c r="D86" s="12"/>
      <c r="E86" s="12"/>
      <c r="F86" s="12"/>
      <c r="G86" s="12"/>
      <c r="H86" s="12"/>
      <c r="I86" s="12"/>
      <c r="J86" s="12"/>
      <c r="K86" s="12"/>
      <c r="L86" s="12"/>
      <c r="M86" s="12"/>
    </row>
    <row r="87" spans="4:13">
      <c r="D87" s="12"/>
      <c r="E87" s="12"/>
      <c r="F87" s="12"/>
      <c r="G87" s="12"/>
      <c r="H87" s="12"/>
      <c r="I87" s="12"/>
      <c r="J87" s="12"/>
      <c r="K87" s="12"/>
      <c r="L87" s="12"/>
      <c r="M87" s="12"/>
    </row>
    <row r="88" spans="4:13">
      <c r="D88" s="12"/>
      <c r="E88" s="12"/>
      <c r="F88" s="12"/>
      <c r="G88" s="12"/>
      <c r="H88" s="12"/>
      <c r="I88" s="12"/>
      <c r="J88" s="12"/>
    </row>
    <row r="89" spans="4:13">
      <c r="D89" s="12"/>
      <c r="E89" s="12"/>
      <c r="F89" s="12"/>
      <c r="G89" s="12"/>
      <c r="H89" s="12"/>
      <c r="I89" s="12"/>
      <c r="J89" s="12"/>
    </row>
    <row r="90" spans="4:13">
      <c r="D90" s="12"/>
      <c r="E90" s="12"/>
      <c r="F90" s="12"/>
      <c r="G90" s="12"/>
      <c r="H90" s="12"/>
      <c r="I90" s="12"/>
      <c r="J90" s="12"/>
    </row>
    <row r="91" spans="4:13">
      <c r="D91" s="12"/>
      <c r="E91" s="12"/>
      <c r="F91" s="12"/>
      <c r="G91" s="12"/>
      <c r="H91" s="12"/>
      <c r="I91" s="12"/>
      <c r="J91" s="12"/>
    </row>
    <row r="92" spans="4:13">
      <c r="D92" s="12"/>
      <c r="E92" s="12"/>
      <c r="F92" s="12"/>
      <c r="G92" s="12"/>
      <c r="H92" s="12"/>
      <c r="I92" s="12"/>
      <c r="J92" s="12"/>
    </row>
    <row r="93" spans="4:13" ht="14.25" customHeight="1">
      <c r="D93" s="12"/>
      <c r="E93" s="12"/>
      <c r="F93" s="12"/>
      <c r="G93" s="12"/>
      <c r="H93" s="12"/>
      <c r="I93" s="12"/>
      <c r="J93" s="12"/>
    </row>
    <row r="94" spans="4:13" ht="14.25" customHeight="1">
      <c r="D94" s="12"/>
      <c r="E94" s="12"/>
      <c r="F94" s="12"/>
      <c r="G94" s="12"/>
      <c r="H94" s="12"/>
      <c r="I94" s="12"/>
      <c r="J94" s="12"/>
    </row>
    <row r="95" spans="4:13" ht="14.25" customHeight="1">
      <c r="D95" s="12"/>
      <c r="E95" s="12"/>
      <c r="F95" s="12"/>
      <c r="G95" s="12"/>
      <c r="H95" s="12"/>
      <c r="I95" s="12"/>
      <c r="J95" s="12"/>
    </row>
    <row r="96" spans="4:13" ht="23.25" customHeight="1">
      <c r="D96" s="12"/>
      <c r="E96" s="12"/>
      <c r="F96" s="12"/>
      <c r="G96" s="12"/>
      <c r="H96" s="12"/>
      <c r="I96" s="12"/>
    </row>
    <row r="97" spans="4:10" ht="14.25" customHeight="1">
      <c r="D97" s="12"/>
      <c r="E97" s="12"/>
      <c r="F97" s="12"/>
      <c r="G97" s="12"/>
      <c r="H97" s="12"/>
      <c r="I97" s="12"/>
      <c r="J97" s="12"/>
    </row>
    <row r="98" spans="4:10" ht="14.25" customHeight="1">
      <c r="D98" s="12"/>
      <c r="E98" s="12"/>
      <c r="F98" s="12"/>
      <c r="G98" s="12"/>
      <c r="H98" s="12"/>
      <c r="I98" s="12"/>
      <c r="J98" s="12"/>
    </row>
    <row r="99" spans="4:10" ht="14.25" customHeight="1">
      <c r="D99" s="12"/>
      <c r="E99" s="12"/>
      <c r="F99" s="12"/>
      <c r="G99" s="12"/>
      <c r="H99" s="12"/>
      <c r="I99" s="12"/>
      <c r="J99" s="12"/>
    </row>
    <row r="100" spans="4:10" ht="14.25" customHeight="1">
      <c r="D100" s="12"/>
      <c r="E100" s="12"/>
      <c r="F100" s="12"/>
      <c r="G100" s="12"/>
      <c r="H100" s="12"/>
      <c r="I100" s="12"/>
      <c r="J100" s="12"/>
    </row>
    <row r="101" spans="4:10">
      <c r="D101" s="12"/>
      <c r="E101" s="12"/>
      <c r="F101" s="12"/>
      <c r="G101" s="12"/>
      <c r="H101" s="12"/>
      <c r="I101" s="12"/>
      <c r="J101" s="12"/>
    </row>
    <row r="102" spans="4:10">
      <c r="D102" s="12"/>
      <c r="E102" s="12"/>
      <c r="F102" s="12"/>
      <c r="G102" s="12"/>
      <c r="H102" s="12"/>
      <c r="I102" s="12"/>
    </row>
    <row r="103" spans="4:10">
      <c r="D103" s="12"/>
      <c r="E103" s="12"/>
      <c r="F103" s="12"/>
      <c r="G103" s="12"/>
      <c r="H103" s="12"/>
      <c r="I103" s="12"/>
      <c r="J103" s="12"/>
    </row>
    <row r="104" spans="4:10">
      <c r="D104" s="12"/>
      <c r="E104" s="12"/>
      <c r="F104" s="12"/>
      <c r="G104" s="12"/>
      <c r="H104" s="12"/>
      <c r="I104" s="12"/>
      <c r="J104" s="12"/>
    </row>
    <row r="105" spans="4:10">
      <c r="D105" s="12"/>
      <c r="E105" s="12"/>
      <c r="F105" s="12"/>
      <c r="G105" s="12"/>
      <c r="H105" s="12"/>
      <c r="I105" s="12"/>
      <c r="J105" s="12"/>
    </row>
    <row r="106" spans="4:10">
      <c r="D106" s="12"/>
      <c r="E106" s="12"/>
      <c r="F106" s="12"/>
      <c r="G106" s="12"/>
      <c r="H106" s="12"/>
      <c r="I106" s="12"/>
      <c r="J106" s="12"/>
    </row>
    <row r="107" spans="4:10">
      <c r="D107" s="12"/>
      <c r="E107" s="12"/>
      <c r="F107" s="12"/>
      <c r="G107" s="12"/>
      <c r="H107" s="12"/>
      <c r="I107" s="12"/>
      <c r="J107" s="12"/>
    </row>
    <row r="108" spans="4:10">
      <c r="D108" s="12"/>
      <c r="E108" s="12"/>
      <c r="F108" s="12"/>
      <c r="G108" s="12"/>
      <c r="H108" s="12"/>
      <c r="I108" s="12"/>
      <c r="J108" s="12"/>
    </row>
    <row r="109" spans="4:10">
      <c r="D109" s="12"/>
      <c r="E109" s="12"/>
      <c r="F109" s="12"/>
      <c r="G109" s="12"/>
      <c r="H109" s="12"/>
      <c r="I109" s="12"/>
      <c r="J109" s="12"/>
    </row>
    <row r="110" spans="4:10">
      <c r="D110" s="12"/>
      <c r="E110" s="12"/>
      <c r="F110" s="12"/>
      <c r="G110" s="12"/>
      <c r="H110" s="12"/>
      <c r="I110" s="12"/>
      <c r="J110" s="12"/>
    </row>
    <row r="111" spans="4:10">
      <c r="D111" s="12"/>
      <c r="E111" s="12"/>
      <c r="F111" s="12"/>
      <c r="G111" s="12"/>
      <c r="H111" s="12"/>
      <c r="I111" s="12"/>
      <c r="J111" s="12"/>
    </row>
    <row r="112" spans="4:10">
      <c r="D112" s="12"/>
      <c r="E112" s="12"/>
      <c r="F112" s="12"/>
      <c r="G112" s="12"/>
      <c r="H112" s="12"/>
      <c r="I112" s="12"/>
      <c r="J112" s="12"/>
    </row>
    <row r="113" spans="4:10">
      <c r="D113" s="12"/>
      <c r="E113" s="12"/>
      <c r="F113" s="12"/>
      <c r="G113" s="12"/>
      <c r="H113" s="12"/>
      <c r="I113" s="12"/>
      <c r="J113" s="12"/>
    </row>
    <row r="114" spans="4:10">
      <c r="D114" s="12"/>
      <c r="E114" s="12"/>
      <c r="F114" s="12"/>
      <c r="G114" s="12"/>
      <c r="H114" s="12"/>
      <c r="I114" s="12"/>
      <c r="J114" s="12"/>
    </row>
    <row r="115" spans="4:10">
      <c r="D115" s="12"/>
      <c r="E115" s="12"/>
      <c r="F115" s="12"/>
      <c r="G115" s="12"/>
      <c r="H115" s="12"/>
      <c r="I115" s="12"/>
      <c r="J115" s="12"/>
    </row>
    <row r="116" spans="4:10">
      <c r="D116" s="12"/>
      <c r="E116" s="12"/>
      <c r="F116" s="12"/>
      <c r="G116" s="12"/>
      <c r="H116" s="12"/>
      <c r="I116" s="12"/>
      <c r="J116" s="12"/>
    </row>
    <row r="117" spans="4:10">
      <c r="D117" s="12"/>
      <c r="E117" s="12"/>
      <c r="F117" s="12"/>
      <c r="G117" s="12"/>
      <c r="H117" s="12"/>
      <c r="I117" s="12"/>
      <c r="J117" s="12"/>
    </row>
    <row r="118" spans="4:10">
      <c r="D118" s="12"/>
      <c r="E118" s="12"/>
      <c r="F118" s="12"/>
      <c r="G118" s="12"/>
      <c r="H118" s="12"/>
      <c r="I118" s="12"/>
      <c r="J118" s="12"/>
    </row>
    <row r="119" spans="4:10">
      <c r="D119" s="12"/>
      <c r="E119" s="12"/>
      <c r="F119" s="12"/>
      <c r="G119" s="12"/>
      <c r="H119" s="12"/>
      <c r="I119" s="12"/>
      <c r="J119" s="12"/>
    </row>
    <row r="120" spans="4:10">
      <c r="D120" s="12"/>
      <c r="E120" s="12"/>
      <c r="F120" s="12"/>
      <c r="G120" s="12"/>
      <c r="H120" s="12"/>
      <c r="I120" s="12"/>
      <c r="J120" s="12"/>
    </row>
    <row r="121" spans="4:10">
      <c r="D121" s="12"/>
      <c r="E121" s="12"/>
      <c r="F121" s="12"/>
      <c r="G121" s="12"/>
      <c r="H121" s="12"/>
      <c r="I121" s="12"/>
      <c r="J121" s="12"/>
    </row>
    <row r="122" spans="4:10">
      <c r="D122" s="12"/>
      <c r="E122" s="12"/>
      <c r="F122" s="12"/>
      <c r="G122" s="12"/>
      <c r="H122" s="12"/>
      <c r="I122" s="12"/>
      <c r="J122" s="12"/>
    </row>
    <row r="123" spans="4:10">
      <c r="D123" s="12"/>
      <c r="E123" s="12"/>
      <c r="F123" s="12"/>
      <c r="G123" s="12"/>
      <c r="H123" s="12"/>
      <c r="I123" s="12"/>
      <c r="J123" s="12"/>
    </row>
    <row r="124" spans="4:10">
      <c r="D124" s="12"/>
      <c r="E124" s="12"/>
      <c r="F124" s="12"/>
      <c r="G124" s="12"/>
      <c r="H124" s="12"/>
      <c r="I124" s="12"/>
      <c r="J124" s="12"/>
    </row>
    <row r="125" spans="4:10">
      <c r="D125" s="12"/>
      <c r="E125" s="12"/>
      <c r="F125" s="12"/>
      <c r="G125" s="12"/>
      <c r="H125" s="12"/>
      <c r="I125" s="12"/>
      <c r="J125" s="12"/>
    </row>
    <row r="126" spans="4:10">
      <c r="D126" s="12"/>
      <c r="E126" s="12"/>
      <c r="F126" s="12"/>
      <c r="G126" s="12"/>
      <c r="H126" s="12"/>
      <c r="I126" s="12"/>
      <c r="J126" s="12"/>
    </row>
    <row r="127" spans="4:10">
      <c r="D127" s="12"/>
      <c r="E127" s="12"/>
      <c r="F127" s="12"/>
      <c r="G127" s="12"/>
      <c r="H127" s="12"/>
      <c r="I127" s="12"/>
      <c r="J127" s="12"/>
    </row>
    <row r="128" spans="4:10">
      <c r="D128" s="12"/>
      <c r="E128" s="12"/>
      <c r="F128" s="12"/>
      <c r="G128" s="12"/>
      <c r="H128" s="12"/>
      <c r="I128" s="12"/>
      <c r="J128" s="12"/>
    </row>
    <row r="129" spans="4:10">
      <c r="D129" s="12"/>
      <c r="E129" s="12"/>
      <c r="F129" s="12"/>
      <c r="G129" s="12"/>
      <c r="H129" s="12"/>
      <c r="I129" s="12"/>
      <c r="J129" s="12"/>
    </row>
    <row r="130" spans="4:10">
      <c r="D130" s="12"/>
      <c r="E130" s="12"/>
      <c r="F130" s="12"/>
      <c r="G130" s="12"/>
      <c r="H130" s="12"/>
      <c r="I130" s="12"/>
      <c r="J130" s="12"/>
    </row>
    <row r="131" spans="4:10">
      <c r="D131" s="12"/>
      <c r="E131" s="12"/>
      <c r="F131" s="12"/>
      <c r="G131" s="12"/>
      <c r="H131" s="12"/>
      <c r="I131" s="12"/>
      <c r="J131" s="12"/>
    </row>
    <row r="132" spans="4:10">
      <c r="D132" s="12"/>
      <c r="E132" s="12"/>
      <c r="F132" s="12"/>
      <c r="G132" s="12"/>
      <c r="H132" s="12"/>
      <c r="I132" s="12"/>
      <c r="J132" s="12"/>
    </row>
    <row r="133" spans="4:10">
      <c r="D133" s="12"/>
      <c r="E133" s="12"/>
      <c r="F133" s="12"/>
      <c r="G133" s="12"/>
      <c r="H133" s="12"/>
      <c r="I133" s="12"/>
      <c r="J133" s="12"/>
    </row>
    <row r="134" spans="4:10">
      <c r="D134" s="12"/>
      <c r="E134" s="12"/>
      <c r="F134" s="12"/>
      <c r="G134" s="12"/>
      <c r="H134" s="12"/>
      <c r="I134" s="12"/>
      <c r="J134" s="12"/>
    </row>
    <row r="135" spans="4:10">
      <c r="D135" s="12"/>
      <c r="E135" s="12"/>
      <c r="F135" s="12"/>
      <c r="G135" s="12"/>
      <c r="H135" s="12"/>
      <c r="I135" s="12"/>
      <c r="J135" s="12"/>
    </row>
    <row r="136" spans="4:10">
      <c r="D136" s="12"/>
      <c r="E136" s="12"/>
      <c r="F136" s="12"/>
      <c r="G136" s="12"/>
      <c r="H136" s="12"/>
      <c r="I136" s="12"/>
      <c r="J136" s="12"/>
    </row>
    <row r="137" spans="4:10">
      <c r="D137" s="12"/>
      <c r="E137" s="12"/>
      <c r="F137" s="12"/>
      <c r="G137" s="12"/>
      <c r="I137" s="12"/>
      <c r="J137" s="12"/>
    </row>
    <row r="138" spans="4:10">
      <c r="D138" s="12"/>
      <c r="E138" s="12"/>
      <c r="F138" s="12"/>
      <c r="G138" s="12"/>
      <c r="H138" s="12"/>
      <c r="I138" s="12"/>
      <c r="J138" s="12"/>
    </row>
    <row r="139" spans="4:10">
      <c r="D139" s="12"/>
      <c r="E139" s="12"/>
      <c r="F139" s="12"/>
      <c r="G139" s="12"/>
      <c r="H139" s="12"/>
      <c r="I139" s="12"/>
      <c r="J139" s="12"/>
    </row>
    <row r="140" spans="4:10">
      <c r="D140" s="12"/>
      <c r="E140" s="12"/>
      <c r="F140" s="12"/>
      <c r="G140" s="12"/>
      <c r="H140" s="12"/>
      <c r="I140" s="12"/>
      <c r="J140" s="12"/>
    </row>
    <row r="141" spans="4:10">
      <c r="D141" s="12"/>
      <c r="E141" s="12"/>
      <c r="F141" s="12"/>
      <c r="G141" s="12"/>
      <c r="H141" s="12"/>
      <c r="I141" s="12"/>
      <c r="J141" s="12"/>
    </row>
    <row r="142" spans="4:10">
      <c r="D142" s="12"/>
      <c r="E142" s="12"/>
      <c r="F142" s="12"/>
      <c r="G142" s="12"/>
      <c r="H142" s="12"/>
      <c r="I142" s="12"/>
      <c r="J142" s="12"/>
    </row>
    <row r="143" spans="4:10">
      <c r="D143" s="12"/>
      <c r="E143" s="12"/>
      <c r="F143" s="12"/>
      <c r="G143" s="12"/>
      <c r="H143" s="12"/>
      <c r="I143" s="12"/>
      <c r="J143" s="12"/>
    </row>
    <row r="144" spans="4:10">
      <c r="D144" s="12"/>
      <c r="E144" s="12"/>
      <c r="F144" s="12"/>
      <c r="G144" s="12"/>
      <c r="H144" s="12"/>
      <c r="I144" s="12"/>
      <c r="J144" s="12"/>
    </row>
    <row r="145" spans="4:10">
      <c r="D145" s="12"/>
      <c r="E145" s="12"/>
      <c r="F145" s="12"/>
      <c r="G145" s="12"/>
      <c r="H145" s="12"/>
      <c r="I145" s="12"/>
      <c r="J145" s="12"/>
    </row>
    <row r="146" spans="4:10">
      <c r="D146" s="12"/>
      <c r="E146" s="12"/>
      <c r="F146" s="12"/>
      <c r="G146" s="12"/>
      <c r="H146" s="12"/>
      <c r="I146" s="12"/>
      <c r="J146" s="12"/>
    </row>
    <row r="147" spans="4:10">
      <c r="D147" s="12"/>
      <c r="E147" s="12"/>
      <c r="F147" s="12"/>
      <c r="G147" s="12"/>
      <c r="H147" s="12"/>
      <c r="I147" s="12"/>
      <c r="J147" s="12"/>
    </row>
    <row r="148" spans="4:10">
      <c r="D148" s="12"/>
      <c r="E148" s="12"/>
      <c r="F148" s="12"/>
      <c r="G148" s="12"/>
      <c r="H148" s="12"/>
      <c r="I148" s="12"/>
      <c r="J148" s="12"/>
    </row>
    <row r="149" spans="4:10">
      <c r="D149" s="12"/>
      <c r="E149" s="12"/>
      <c r="F149" s="12"/>
      <c r="G149" s="12"/>
      <c r="H149" s="12"/>
      <c r="I149" s="12"/>
      <c r="J149" s="12"/>
    </row>
    <row r="150" spans="4:10">
      <c r="D150" s="12"/>
      <c r="E150" s="12"/>
      <c r="F150" s="12"/>
      <c r="G150" s="12"/>
      <c r="H150" s="12"/>
      <c r="I150" s="12"/>
      <c r="J150" s="12"/>
    </row>
    <row r="151" spans="4:10">
      <c r="D151" s="12"/>
      <c r="E151" s="12"/>
      <c r="F151" s="12"/>
      <c r="G151" s="12"/>
      <c r="H151" s="12"/>
      <c r="I151" s="12"/>
      <c r="J151" s="12"/>
    </row>
    <row r="152" spans="4:10">
      <c r="D152" s="12"/>
      <c r="E152" s="12"/>
      <c r="F152" s="12"/>
      <c r="G152" s="12"/>
      <c r="H152" s="12"/>
      <c r="I152" s="12"/>
      <c r="J152" s="12"/>
    </row>
    <row r="153" spans="4:10">
      <c r="D153" s="12"/>
      <c r="E153" s="12"/>
      <c r="F153" s="12"/>
      <c r="G153" s="12"/>
      <c r="H153" s="12"/>
      <c r="I153" s="12"/>
      <c r="J153" s="12"/>
    </row>
    <row r="154" spans="4:10">
      <c r="D154" s="12"/>
      <c r="E154" s="12"/>
      <c r="F154" s="12"/>
      <c r="G154" s="12"/>
      <c r="H154" s="12"/>
      <c r="I154" s="12"/>
      <c r="J154" s="12"/>
    </row>
    <row r="155" spans="4:10">
      <c r="D155" s="12"/>
      <c r="E155" s="12"/>
      <c r="F155" s="12"/>
      <c r="G155" s="12"/>
      <c r="H155" s="12"/>
      <c r="I155" s="12"/>
      <c r="J155" s="12"/>
    </row>
    <row r="156" spans="4:10">
      <c r="D156" s="12"/>
      <c r="E156" s="12"/>
      <c r="F156" s="12"/>
      <c r="G156" s="12"/>
      <c r="H156" s="12"/>
      <c r="I156" s="12"/>
      <c r="J156" s="12"/>
    </row>
    <row r="157" spans="4:10">
      <c r="D157" s="12"/>
      <c r="E157" s="12"/>
      <c r="F157" s="12"/>
      <c r="G157" s="12"/>
      <c r="H157" s="12"/>
      <c r="I157" s="12"/>
      <c r="J157" s="12"/>
    </row>
    <row r="158" spans="4:10">
      <c r="D158" s="12"/>
      <c r="E158" s="12"/>
      <c r="F158" s="12"/>
      <c r="G158" s="12"/>
      <c r="H158" s="12"/>
      <c r="I158" s="12"/>
      <c r="J158" s="12"/>
    </row>
    <row r="159" spans="4:10">
      <c r="D159" s="12"/>
      <c r="E159" s="12"/>
      <c r="F159" s="12"/>
      <c r="G159" s="12"/>
      <c r="H159" s="12"/>
      <c r="I159" s="12"/>
      <c r="J159" s="12"/>
    </row>
    <row r="160" spans="4:10">
      <c r="D160" s="12"/>
      <c r="E160" s="12"/>
      <c r="F160" s="12"/>
      <c r="G160" s="12"/>
      <c r="H160" s="12"/>
      <c r="I160" s="12"/>
      <c r="J160" s="12"/>
    </row>
    <row r="161" spans="4:10">
      <c r="D161" s="12"/>
      <c r="E161" s="12"/>
      <c r="F161" s="12"/>
      <c r="G161" s="12"/>
      <c r="H161" s="12"/>
      <c r="I161" s="12"/>
      <c r="J161" s="12"/>
    </row>
    <row r="162" spans="4:10">
      <c r="D162" s="12"/>
      <c r="E162" s="12"/>
      <c r="F162" s="12"/>
      <c r="G162" s="12"/>
      <c r="H162" s="12"/>
      <c r="I162" s="12"/>
      <c r="J162" s="12"/>
    </row>
    <row r="163" spans="4:10">
      <c r="D163" s="12"/>
      <c r="E163" s="12"/>
      <c r="F163" s="12"/>
      <c r="G163" s="12"/>
      <c r="H163" s="12"/>
      <c r="I163" s="12"/>
      <c r="J163" s="12"/>
    </row>
    <row r="164" spans="4:10">
      <c r="D164" s="12"/>
      <c r="E164" s="12"/>
      <c r="F164" s="12"/>
      <c r="G164" s="12"/>
      <c r="H164" s="12"/>
      <c r="I164" s="12"/>
      <c r="J164" s="12"/>
    </row>
    <row r="165" spans="4:10">
      <c r="D165" s="12"/>
      <c r="E165" s="12"/>
      <c r="F165" s="12"/>
      <c r="G165" s="12"/>
      <c r="H165" s="12"/>
      <c r="I165" s="12"/>
      <c r="J165" s="12"/>
    </row>
    <row r="166" spans="4:10">
      <c r="D166" s="12"/>
      <c r="E166" s="12"/>
      <c r="F166" s="12"/>
      <c r="G166" s="12"/>
      <c r="H166" s="12"/>
      <c r="I166" s="12"/>
      <c r="J166" s="12"/>
    </row>
    <row r="167" spans="4:10">
      <c r="D167" s="12"/>
      <c r="E167" s="12"/>
      <c r="F167" s="12"/>
      <c r="G167" s="12"/>
      <c r="H167" s="12"/>
      <c r="I167" s="12"/>
      <c r="J167" s="12"/>
    </row>
    <row r="168" spans="4:10">
      <c r="D168" s="12"/>
      <c r="E168" s="12"/>
      <c r="F168" s="12"/>
      <c r="G168" s="12"/>
      <c r="H168" s="12"/>
      <c r="I168" s="12"/>
      <c r="J168" s="12"/>
    </row>
    <row r="169" spans="4:10">
      <c r="D169" s="12"/>
      <c r="E169" s="12"/>
      <c r="F169" s="12"/>
      <c r="G169" s="12"/>
      <c r="H169" s="12"/>
      <c r="I169" s="12"/>
      <c r="J169" s="12"/>
    </row>
    <row r="170" spans="4:10">
      <c r="D170" s="12"/>
      <c r="E170" s="12"/>
      <c r="F170" s="12"/>
      <c r="G170" s="12"/>
      <c r="H170" s="12"/>
      <c r="I170" s="12"/>
      <c r="J170" s="12"/>
    </row>
    <row r="171" spans="4:10">
      <c r="D171" s="12"/>
      <c r="E171" s="12"/>
      <c r="F171" s="12"/>
      <c r="G171" s="12"/>
      <c r="H171" s="12"/>
      <c r="I171" s="12"/>
      <c r="J171" s="12"/>
    </row>
    <row r="172" spans="4:10">
      <c r="D172" s="12"/>
      <c r="E172" s="12"/>
      <c r="F172" s="12"/>
      <c r="G172" s="12"/>
      <c r="H172" s="12"/>
      <c r="I172" s="12"/>
      <c r="J172" s="12"/>
    </row>
    <row r="173" spans="4:10">
      <c r="D173" s="12"/>
      <c r="E173" s="12"/>
      <c r="F173" s="12"/>
      <c r="G173" s="12"/>
      <c r="H173" s="12"/>
      <c r="I173" s="12"/>
      <c r="J173" s="12"/>
    </row>
    <row r="174" spans="4:10">
      <c r="D174" s="12"/>
      <c r="E174" s="12"/>
      <c r="F174" s="12"/>
      <c r="G174" s="12"/>
      <c r="H174" s="12"/>
      <c r="I174" s="12"/>
      <c r="J174" s="12"/>
    </row>
    <row r="175" spans="4:10">
      <c r="D175" s="12"/>
      <c r="E175" s="12"/>
      <c r="F175" s="12"/>
      <c r="G175" s="12"/>
      <c r="H175" s="12"/>
      <c r="I175" s="12"/>
      <c r="J175" s="12"/>
    </row>
    <row r="176" spans="4:10">
      <c r="D176" s="12"/>
      <c r="E176" s="12"/>
      <c r="F176" s="12"/>
      <c r="G176" s="12"/>
      <c r="H176" s="12"/>
      <c r="I176" s="12"/>
      <c r="J176" s="12"/>
    </row>
    <row r="177" spans="4:10">
      <c r="D177" s="12"/>
      <c r="E177" s="12"/>
      <c r="F177" s="12"/>
      <c r="G177" s="12"/>
      <c r="H177" s="12"/>
      <c r="I177" s="12"/>
      <c r="J177" s="12"/>
    </row>
    <row r="178" spans="4:10">
      <c r="D178" s="12"/>
      <c r="E178" s="12"/>
      <c r="F178" s="12"/>
      <c r="G178" s="12"/>
      <c r="H178" s="12"/>
      <c r="I178" s="12"/>
      <c r="J178" s="12"/>
    </row>
    <row r="179" spans="4:10">
      <c r="D179" s="12"/>
      <c r="E179" s="12"/>
      <c r="F179" s="12"/>
      <c r="G179" s="12"/>
      <c r="H179" s="12"/>
      <c r="I179" s="12"/>
      <c r="J179" s="12"/>
    </row>
    <row r="180" spans="4:10">
      <c r="D180" s="12"/>
      <c r="E180" s="12"/>
      <c r="F180" s="12"/>
      <c r="G180" s="12"/>
      <c r="H180" s="12"/>
      <c r="I180" s="12"/>
      <c r="J180" s="12"/>
    </row>
    <row r="181" spans="4:10">
      <c r="D181" s="12"/>
      <c r="E181" s="12"/>
      <c r="F181" s="12"/>
      <c r="G181" s="12"/>
      <c r="H181" s="12"/>
      <c r="I181" s="12"/>
      <c r="J181" s="12"/>
    </row>
    <row r="182" spans="4:10">
      <c r="D182" s="12"/>
      <c r="E182" s="12"/>
      <c r="F182" s="12"/>
      <c r="G182" s="12"/>
      <c r="H182" s="12"/>
      <c r="I182" s="12"/>
      <c r="J182" s="12"/>
    </row>
    <row r="183" spans="4:10">
      <c r="D183" s="12"/>
      <c r="E183" s="12"/>
      <c r="F183" s="12"/>
      <c r="G183" s="12"/>
      <c r="H183" s="12"/>
      <c r="I183" s="12"/>
      <c r="J183" s="12"/>
    </row>
    <row r="184" spans="4:10">
      <c r="D184" s="12"/>
      <c r="E184" s="12"/>
      <c r="F184" s="12"/>
      <c r="G184" s="12"/>
      <c r="H184" s="12"/>
      <c r="I184" s="12"/>
      <c r="J184" s="12"/>
    </row>
    <row r="185" spans="4:10">
      <c r="D185" s="12"/>
      <c r="E185" s="12"/>
      <c r="F185" s="12"/>
      <c r="G185" s="12"/>
      <c r="H185" s="12"/>
      <c r="I185" s="12"/>
      <c r="J185" s="12"/>
    </row>
    <row r="186" spans="4:10">
      <c r="D186" s="12"/>
      <c r="E186" s="12"/>
      <c r="F186" s="12"/>
      <c r="G186" s="12"/>
      <c r="H186" s="12"/>
      <c r="I186" s="12"/>
      <c r="J186" s="12"/>
    </row>
    <row r="187" spans="4:10">
      <c r="D187" s="12"/>
      <c r="E187" s="12"/>
      <c r="F187" s="12"/>
      <c r="G187" s="12"/>
      <c r="H187" s="12"/>
      <c r="I187" s="12"/>
      <c r="J187" s="12"/>
    </row>
    <row r="188" spans="4:10">
      <c r="D188" s="12"/>
      <c r="E188" s="12"/>
      <c r="F188" s="12"/>
      <c r="G188" s="12"/>
      <c r="H188" s="12"/>
      <c r="I188" s="12"/>
      <c r="J188" s="12"/>
    </row>
    <row r="189" spans="4:10">
      <c r="D189" s="12"/>
      <c r="E189" s="12"/>
      <c r="F189" s="12"/>
      <c r="G189" s="12"/>
      <c r="H189" s="12"/>
      <c r="I189" s="12"/>
      <c r="J189" s="12"/>
    </row>
    <row r="190" spans="4:10">
      <c r="D190" s="12"/>
      <c r="E190" s="12"/>
      <c r="F190" s="12"/>
      <c r="G190" s="12"/>
      <c r="H190" s="12"/>
      <c r="I190" s="12"/>
      <c r="J190" s="12"/>
    </row>
    <row r="191" spans="4:10">
      <c r="D191" s="12"/>
      <c r="E191" s="12"/>
      <c r="F191" s="12"/>
      <c r="G191" s="12"/>
      <c r="H191" s="12"/>
      <c r="I191" s="12"/>
      <c r="J191" s="12"/>
    </row>
    <row r="192" spans="4:10">
      <c r="D192" s="12"/>
      <c r="E192" s="12"/>
      <c r="F192" s="12"/>
      <c r="G192" s="12"/>
      <c r="H192" s="12"/>
      <c r="I192" s="12"/>
      <c r="J192" s="12"/>
    </row>
    <row r="193" spans="4:10">
      <c r="D193" s="12"/>
      <c r="E193" s="12"/>
      <c r="F193" s="12"/>
      <c r="G193" s="12"/>
      <c r="H193" s="12"/>
      <c r="I193" s="12"/>
      <c r="J193" s="12"/>
    </row>
    <row r="194" spans="4:10">
      <c r="D194" s="12"/>
      <c r="E194" s="12"/>
      <c r="F194" s="12"/>
      <c r="G194" s="12"/>
      <c r="H194" s="12"/>
      <c r="I194" s="12"/>
      <c r="J194" s="12"/>
    </row>
    <row r="195" spans="4:10">
      <c r="D195" s="12"/>
      <c r="E195" s="12"/>
      <c r="F195" s="12"/>
      <c r="G195" s="12"/>
      <c r="H195" s="12"/>
      <c r="I195" s="12"/>
      <c r="J195" s="12"/>
    </row>
    <row r="196" spans="4:10">
      <c r="D196" s="12"/>
      <c r="E196" s="12"/>
      <c r="F196" s="12"/>
      <c r="G196" s="12"/>
      <c r="H196" s="12"/>
      <c r="I196" s="12"/>
      <c r="J196" s="12"/>
    </row>
    <row r="197" spans="4:10">
      <c r="D197" s="12"/>
      <c r="E197" s="12"/>
      <c r="F197" s="12"/>
      <c r="G197" s="12"/>
      <c r="H197" s="12"/>
      <c r="I197" s="12"/>
      <c r="J197" s="12"/>
    </row>
    <row r="198" spans="4:10">
      <c r="D198" s="12"/>
      <c r="E198" s="12"/>
      <c r="F198" s="12"/>
      <c r="G198" s="12"/>
      <c r="H198" s="12"/>
      <c r="I198" s="12"/>
      <c r="J198" s="12"/>
    </row>
    <row r="199" spans="4:10">
      <c r="D199" s="12"/>
      <c r="E199" s="12"/>
      <c r="F199" s="12"/>
      <c r="G199" s="12"/>
      <c r="H199" s="12"/>
      <c r="I199" s="12"/>
      <c r="J199" s="12"/>
    </row>
    <row r="200" spans="4:10">
      <c r="D200" s="12"/>
      <c r="E200" s="12"/>
      <c r="F200" s="12"/>
      <c r="G200" s="12"/>
      <c r="H200" s="12"/>
      <c r="I200" s="12"/>
      <c r="J200" s="12"/>
    </row>
    <row r="201" spans="4:10">
      <c r="D201" s="12"/>
      <c r="E201" s="12"/>
      <c r="F201" s="12"/>
      <c r="G201" s="12"/>
      <c r="H201" s="12"/>
      <c r="I201" s="12"/>
      <c r="J201" s="12"/>
    </row>
    <row r="202" spans="4:10">
      <c r="D202" s="12"/>
      <c r="E202" s="12"/>
      <c r="F202" s="12"/>
      <c r="G202" s="12"/>
      <c r="H202" s="12"/>
      <c r="I202" s="12"/>
      <c r="J202" s="12"/>
    </row>
    <row r="203" spans="4:10">
      <c r="D203" s="12"/>
      <c r="E203" s="12"/>
      <c r="F203" s="12"/>
      <c r="G203" s="12"/>
      <c r="H203" s="12"/>
      <c r="I203" s="12"/>
      <c r="J203" s="12"/>
    </row>
    <row r="204" spans="4:10">
      <c r="D204" s="12"/>
      <c r="E204" s="12"/>
      <c r="F204" s="12"/>
      <c r="G204" s="12"/>
      <c r="H204" s="12"/>
      <c r="I204" s="12"/>
      <c r="J204" s="12"/>
    </row>
    <row r="205" spans="4:10">
      <c r="D205" s="12"/>
      <c r="E205" s="12"/>
      <c r="F205" s="12"/>
      <c r="G205" s="12"/>
      <c r="H205" s="12"/>
      <c r="I205" s="12"/>
      <c r="J205" s="12"/>
    </row>
    <row r="206" spans="4:10">
      <c r="D206" s="12"/>
      <c r="E206" s="12"/>
      <c r="F206" s="12"/>
      <c r="G206" s="12"/>
      <c r="H206" s="12"/>
      <c r="I206" s="12"/>
      <c r="J206" s="12"/>
    </row>
    <row r="207" spans="4:10">
      <c r="D207" s="12"/>
      <c r="E207" s="12"/>
      <c r="F207" s="12"/>
      <c r="G207" s="12"/>
      <c r="H207" s="12"/>
      <c r="I207" s="12"/>
      <c r="J207" s="12"/>
    </row>
    <row r="208" spans="4:10">
      <c r="D208" s="12"/>
      <c r="E208" s="12"/>
      <c r="F208" s="12"/>
      <c r="G208" s="12"/>
      <c r="H208" s="12"/>
      <c r="I208" s="12"/>
      <c r="J208" s="12"/>
    </row>
    <row r="209" spans="4:10">
      <c r="D209" s="12"/>
      <c r="E209" s="12"/>
      <c r="F209" s="12"/>
      <c r="G209" s="12"/>
      <c r="H209" s="12"/>
      <c r="I209" s="12"/>
      <c r="J209" s="12"/>
    </row>
    <row r="210" spans="4:10">
      <c r="D210" s="12"/>
      <c r="E210" s="12"/>
      <c r="F210" s="12"/>
      <c r="G210" s="12"/>
      <c r="H210" s="12"/>
      <c r="I210" s="12"/>
      <c r="J210" s="12"/>
    </row>
    <row r="211" spans="4:10">
      <c r="D211" s="12"/>
      <c r="E211" s="12"/>
      <c r="F211" s="12"/>
      <c r="G211" s="12"/>
      <c r="H211" s="12"/>
      <c r="I211" s="12"/>
      <c r="J211" s="12"/>
    </row>
    <row r="212" spans="4:10">
      <c r="D212" s="12"/>
      <c r="E212" s="12"/>
      <c r="F212" s="12"/>
      <c r="G212" s="12"/>
      <c r="H212" s="12"/>
      <c r="I212" s="12"/>
      <c r="J212" s="12"/>
    </row>
    <row r="213" spans="4:10">
      <c r="D213" s="12"/>
      <c r="E213" s="12"/>
      <c r="F213" s="12"/>
      <c r="G213" s="12"/>
      <c r="H213" s="12"/>
      <c r="I213" s="12"/>
      <c r="J213" s="12"/>
    </row>
    <row r="214" spans="4:10">
      <c r="D214" s="12"/>
      <c r="E214" s="12"/>
      <c r="F214" s="12"/>
      <c r="G214" s="12"/>
      <c r="H214" s="12"/>
      <c r="I214" s="12"/>
      <c r="J214" s="12"/>
    </row>
    <row r="215" spans="4:10">
      <c r="D215" s="12"/>
      <c r="E215" s="12"/>
      <c r="F215" s="12"/>
      <c r="G215" s="12"/>
      <c r="H215" s="12"/>
      <c r="I215" s="12"/>
      <c r="J215" s="12"/>
    </row>
    <row r="216" spans="4:10">
      <c r="D216" s="12"/>
      <c r="E216" s="12"/>
      <c r="F216" s="12"/>
      <c r="G216" s="12"/>
      <c r="H216" s="12"/>
      <c r="I216" s="12"/>
      <c r="J216" s="12"/>
    </row>
    <row r="217" spans="4:10">
      <c r="D217" s="12"/>
      <c r="E217" s="12"/>
      <c r="F217" s="12"/>
      <c r="G217" s="12"/>
      <c r="H217" s="12"/>
      <c r="I217" s="12"/>
      <c r="J217" s="12"/>
    </row>
    <row r="218" spans="4:10">
      <c r="D218" s="12"/>
      <c r="E218" s="12"/>
      <c r="F218" s="12"/>
      <c r="G218" s="12"/>
      <c r="H218" s="12"/>
      <c r="I218" s="12"/>
      <c r="J218" s="12"/>
    </row>
    <row r="219" spans="4:10">
      <c r="D219" s="12"/>
      <c r="E219" s="12"/>
      <c r="F219" s="12"/>
      <c r="G219" s="12"/>
      <c r="H219" s="12"/>
      <c r="I219" s="12"/>
      <c r="J219" s="12"/>
    </row>
    <row r="220" spans="4:10">
      <c r="D220" s="12"/>
      <c r="E220" s="12"/>
      <c r="F220" s="12"/>
      <c r="G220" s="12"/>
      <c r="H220" s="12"/>
      <c r="I220" s="12"/>
      <c r="J220" s="12"/>
    </row>
    <row r="221" spans="4:10">
      <c r="D221" s="12"/>
      <c r="E221" s="12"/>
      <c r="F221" s="12"/>
      <c r="G221" s="12"/>
      <c r="H221" s="12"/>
      <c r="I221" s="12"/>
      <c r="J221" s="12"/>
    </row>
    <row r="222" spans="4:10">
      <c r="D222" s="12"/>
      <c r="E222" s="12"/>
      <c r="F222" s="12"/>
      <c r="G222" s="12"/>
      <c r="H222" s="12"/>
      <c r="I222" s="12"/>
      <c r="J222" s="12"/>
    </row>
    <row r="223" spans="4:10">
      <c r="D223" s="12"/>
      <c r="E223" s="12"/>
      <c r="F223" s="12"/>
      <c r="G223" s="12"/>
      <c r="H223" s="12"/>
      <c r="I223" s="12"/>
      <c r="J223" s="12"/>
    </row>
    <row r="224" spans="4:10">
      <c r="D224" s="12"/>
      <c r="E224" s="12"/>
      <c r="F224" s="12"/>
      <c r="G224" s="12"/>
      <c r="H224" s="12"/>
      <c r="I224" s="12"/>
      <c r="J224" s="12"/>
    </row>
    <row r="225" spans="4:10">
      <c r="D225" s="12"/>
      <c r="E225" s="12"/>
      <c r="F225" s="12"/>
      <c r="G225" s="12"/>
      <c r="H225" s="12"/>
      <c r="I225" s="12"/>
      <c r="J225" s="12"/>
    </row>
    <row r="226" spans="4:10">
      <c r="D226" s="12"/>
      <c r="E226" s="12"/>
      <c r="F226" s="12"/>
      <c r="G226" s="12"/>
      <c r="H226" s="12"/>
      <c r="I226" s="12"/>
      <c r="J226" s="12"/>
    </row>
    <row r="227" spans="4:10">
      <c r="D227" s="12"/>
      <c r="E227" s="12"/>
      <c r="F227" s="12"/>
      <c r="G227" s="12"/>
      <c r="H227" s="12"/>
      <c r="I227" s="12"/>
      <c r="J227" s="12"/>
    </row>
    <row r="228" spans="4:10">
      <c r="D228" s="12"/>
      <c r="E228" s="12"/>
      <c r="F228" s="12"/>
      <c r="G228" s="12"/>
      <c r="H228" s="12"/>
      <c r="I228" s="12"/>
      <c r="J228" s="12"/>
    </row>
    <row r="229" spans="4:10">
      <c r="D229" s="12"/>
      <c r="E229" s="12"/>
      <c r="F229" s="12"/>
      <c r="G229" s="12"/>
      <c r="H229" s="12"/>
      <c r="I229" s="12"/>
      <c r="J229" s="12"/>
    </row>
    <row r="230" spans="4:10">
      <c r="D230" s="12"/>
      <c r="E230" s="12"/>
      <c r="F230" s="12"/>
      <c r="G230" s="12"/>
      <c r="H230" s="12"/>
      <c r="I230" s="12"/>
      <c r="J230" s="12"/>
    </row>
    <row r="231" spans="4:10">
      <c r="D231" s="12"/>
      <c r="E231" s="12"/>
      <c r="F231" s="12"/>
      <c r="G231" s="12"/>
      <c r="H231" s="12"/>
      <c r="I231" s="12"/>
      <c r="J231" s="12"/>
    </row>
    <row r="232" spans="4:10">
      <c r="D232" s="12"/>
      <c r="E232" s="12"/>
      <c r="F232" s="12"/>
      <c r="G232" s="12"/>
      <c r="H232" s="12"/>
      <c r="I232" s="12"/>
      <c r="J232" s="12"/>
    </row>
    <row r="233" spans="4:10">
      <c r="D233" s="12"/>
      <c r="E233" s="12"/>
      <c r="F233" s="12"/>
      <c r="G233" s="12"/>
      <c r="H233" s="12"/>
      <c r="I233" s="12"/>
      <c r="J233" s="12"/>
    </row>
    <row r="234" spans="4:10">
      <c r="D234" s="12"/>
      <c r="E234" s="12"/>
      <c r="F234" s="12"/>
      <c r="G234" s="12"/>
      <c r="H234" s="12"/>
      <c r="I234" s="12"/>
      <c r="J234" s="12"/>
    </row>
    <row r="235" spans="4:10">
      <c r="D235" s="12"/>
      <c r="E235" s="12"/>
      <c r="F235" s="12"/>
      <c r="G235" s="12"/>
      <c r="H235" s="12"/>
      <c r="I235" s="12"/>
      <c r="J235" s="12"/>
    </row>
    <row r="236" spans="4:10">
      <c r="D236" s="12"/>
      <c r="E236" s="12"/>
      <c r="F236" s="12"/>
      <c r="G236" s="12"/>
      <c r="H236" s="12"/>
      <c r="I236" s="12"/>
      <c r="J236" s="12"/>
    </row>
    <row r="237" spans="4:10">
      <c r="D237" s="12"/>
      <c r="E237" s="12"/>
      <c r="F237" s="12"/>
      <c r="G237" s="12"/>
      <c r="H237" s="12"/>
      <c r="I237" s="12"/>
      <c r="J237" s="12"/>
    </row>
    <row r="238" spans="4:10">
      <c r="D238" s="12"/>
      <c r="E238" s="12"/>
      <c r="F238" s="12"/>
      <c r="G238" s="12"/>
      <c r="H238" s="12"/>
      <c r="I238" s="12"/>
      <c r="J238" s="12"/>
    </row>
    <row r="239" spans="4:10">
      <c r="D239" s="12"/>
      <c r="E239" s="12"/>
      <c r="F239" s="12"/>
      <c r="G239" s="12"/>
      <c r="H239" s="12"/>
      <c r="I239" s="12"/>
      <c r="J239" s="12"/>
    </row>
    <row r="240" spans="4:10">
      <c r="D240" s="12"/>
      <c r="E240" s="12"/>
      <c r="F240" s="12"/>
      <c r="G240" s="12"/>
      <c r="H240" s="12"/>
      <c r="I240" s="12"/>
      <c r="J240" s="12"/>
    </row>
    <row r="241" spans="4:10">
      <c r="D241" s="12"/>
      <c r="E241" s="12"/>
      <c r="F241" s="12"/>
      <c r="G241" s="12"/>
      <c r="H241" s="12"/>
      <c r="I241" s="12"/>
      <c r="J241" s="12"/>
    </row>
    <row r="242" spans="4:10">
      <c r="D242" s="12"/>
      <c r="E242" s="12"/>
      <c r="F242" s="12"/>
      <c r="G242" s="12"/>
      <c r="H242" s="12"/>
      <c r="I242" s="12"/>
      <c r="J242" s="12"/>
    </row>
    <row r="243" spans="4:10">
      <c r="D243" s="12"/>
      <c r="E243" s="12"/>
      <c r="F243" s="12"/>
      <c r="G243" s="12"/>
      <c r="H243" s="12"/>
      <c r="I243" s="12"/>
      <c r="J243" s="12"/>
    </row>
    <row r="244" spans="4:10">
      <c r="D244" s="12"/>
      <c r="E244" s="12"/>
      <c r="F244" s="12"/>
      <c r="G244" s="12"/>
      <c r="H244" s="12"/>
      <c r="I244" s="12"/>
      <c r="J244" s="12"/>
    </row>
    <row r="245" spans="4:10">
      <c r="D245" s="12"/>
      <c r="E245" s="12"/>
      <c r="F245" s="12"/>
      <c r="G245" s="12"/>
      <c r="H245" s="12"/>
      <c r="I245" s="12"/>
      <c r="J245" s="12"/>
    </row>
    <row r="246" spans="4:10">
      <c r="D246" s="12"/>
      <c r="E246" s="12"/>
      <c r="F246" s="12"/>
      <c r="G246" s="12"/>
      <c r="H246" s="12"/>
      <c r="I246" s="12"/>
      <c r="J246" s="12"/>
    </row>
    <row r="247" spans="4:10">
      <c r="D247" s="12"/>
      <c r="E247" s="12"/>
      <c r="F247" s="12"/>
      <c r="G247" s="12"/>
      <c r="H247" s="12"/>
      <c r="I247" s="12"/>
      <c r="J247" s="12"/>
    </row>
    <row r="248" spans="4:10">
      <c r="D248" s="12"/>
      <c r="E248" s="12"/>
      <c r="F248" s="12"/>
      <c r="G248" s="12"/>
      <c r="H248" s="12"/>
      <c r="I248" s="12"/>
      <c r="J248" s="12"/>
    </row>
    <row r="249" spans="4:10">
      <c r="D249" s="12"/>
      <c r="E249" s="12"/>
      <c r="F249" s="12"/>
      <c r="G249" s="12"/>
      <c r="H249" s="12"/>
      <c r="I249" s="12"/>
      <c r="J249" s="12"/>
    </row>
    <row r="250" spans="4:10">
      <c r="D250" s="12"/>
      <c r="E250" s="12"/>
      <c r="F250" s="12"/>
      <c r="G250" s="12"/>
      <c r="H250" s="12"/>
      <c r="I250" s="12"/>
      <c r="J250" s="12"/>
    </row>
    <row r="251" spans="4:10">
      <c r="D251" s="12"/>
      <c r="E251" s="12"/>
      <c r="F251" s="12"/>
      <c r="G251" s="12"/>
      <c r="H251" s="12"/>
      <c r="I251" s="12"/>
      <c r="J251" s="12"/>
    </row>
    <row r="252" spans="4:10">
      <c r="D252" s="12"/>
      <c r="E252" s="12"/>
      <c r="F252" s="12"/>
      <c r="G252" s="12"/>
      <c r="H252" s="12"/>
      <c r="I252" s="12"/>
      <c r="J252" s="12"/>
    </row>
    <row r="253" spans="4:10">
      <c r="D253" s="12"/>
      <c r="E253" s="12"/>
      <c r="F253" s="12"/>
      <c r="G253" s="12"/>
      <c r="H253" s="12"/>
      <c r="I253" s="12"/>
      <c r="J253" s="12"/>
    </row>
    <row r="254" spans="4:10">
      <c r="D254" s="12"/>
      <c r="E254" s="12"/>
      <c r="F254" s="12"/>
      <c r="G254" s="12"/>
      <c r="H254" s="12"/>
      <c r="I254" s="12"/>
      <c r="J254" s="12"/>
    </row>
    <row r="255" spans="4:10">
      <c r="D255" s="12"/>
      <c r="E255" s="12"/>
      <c r="F255" s="12"/>
      <c r="G255" s="12"/>
      <c r="H255" s="12"/>
      <c r="I255" s="12"/>
      <c r="J255" s="12"/>
    </row>
    <row r="256" spans="4:10">
      <c r="D256" s="12"/>
      <c r="E256" s="12"/>
      <c r="F256" s="12"/>
      <c r="G256" s="12"/>
      <c r="H256" s="12"/>
      <c r="I256" s="12"/>
      <c r="J256" s="12"/>
    </row>
    <row r="257" spans="4:10">
      <c r="D257" s="12"/>
      <c r="E257" s="12"/>
      <c r="F257" s="12"/>
      <c r="G257" s="12"/>
      <c r="H257" s="12"/>
      <c r="I257" s="12"/>
      <c r="J257" s="12"/>
    </row>
    <row r="258" spans="4:10">
      <c r="D258" s="12"/>
      <c r="E258" s="12"/>
      <c r="F258" s="12"/>
      <c r="G258" s="12"/>
      <c r="H258" s="12"/>
      <c r="I258" s="12"/>
      <c r="J258" s="12"/>
    </row>
    <row r="259" spans="4:10">
      <c r="D259" s="12"/>
      <c r="E259" s="12"/>
      <c r="F259" s="12"/>
      <c r="G259" s="12"/>
      <c r="H259" s="12"/>
      <c r="I259" s="12"/>
      <c r="J259" s="12"/>
    </row>
    <row r="260" spans="4:10">
      <c r="D260" s="12"/>
      <c r="E260" s="12"/>
      <c r="F260" s="12"/>
      <c r="G260" s="12"/>
      <c r="H260" s="12"/>
      <c r="I260" s="12"/>
      <c r="J260" s="12"/>
    </row>
    <row r="261" spans="4:10">
      <c r="D261" s="12"/>
      <c r="E261" s="12"/>
      <c r="F261" s="12"/>
      <c r="G261" s="12"/>
      <c r="H261" s="12"/>
      <c r="I261" s="12"/>
      <c r="J261" s="12"/>
    </row>
    <row r="262" spans="4:10">
      <c r="D262" s="12"/>
      <c r="E262" s="12"/>
      <c r="F262" s="12"/>
      <c r="G262" s="12"/>
      <c r="H262" s="12"/>
      <c r="I262" s="12"/>
      <c r="J262" s="12"/>
    </row>
    <row r="263" spans="4:10">
      <c r="D263" s="12"/>
      <c r="E263" s="12"/>
      <c r="F263" s="12"/>
      <c r="G263" s="12"/>
      <c r="H263" s="12"/>
      <c r="I263" s="12"/>
      <c r="J263" s="12"/>
    </row>
    <row r="264" spans="4:10">
      <c r="D264" s="12"/>
      <c r="E264" s="12"/>
      <c r="F264" s="12"/>
      <c r="G264" s="12"/>
      <c r="H264" s="12"/>
      <c r="I264" s="12"/>
      <c r="J264" s="12"/>
    </row>
    <row r="265" spans="4:10">
      <c r="D265" s="12"/>
      <c r="E265" s="12"/>
      <c r="F265" s="12"/>
      <c r="G265" s="12"/>
      <c r="H265" s="12"/>
      <c r="I265" s="12"/>
      <c r="J265" s="12"/>
    </row>
    <row r="266" spans="4:10">
      <c r="D266" s="12"/>
      <c r="E266" s="12"/>
      <c r="F266" s="12"/>
      <c r="G266" s="12"/>
      <c r="H266" s="12"/>
      <c r="I266" s="12"/>
      <c r="J266" s="12"/>
    </row>
    <row r="267" spans="4:10">
      <c r="D267" s="12"/>
      <c r="E267" s="12"/>
      <c r="F267" s="12"/>
      <c r="G267" s="12"/>
      <c r="H267" s="12"/>
      <c r="I267" s="12"/>
      <c r="J267" s="12"/>
    </row>
    <row r="268" spans="4:10">
      <c r="D268" s="12"/>
      <c r="E268" s="12"/>
      <c r="F268" s="12"/>
      <c r="G268" s="12"/>
      <c r="H268" s="12"/>
      <c r="I268" s="12"/>
      <c r="J268" s="12"/>
    </row>
    <row r="269" spans="4:10">
      <c r="D269" s="12"/>
      <c r="E269" s="12"/>
      <c r="F269" s="12"/>
      <c r="G269" s="12"/>
      <c r="H269" s="12"/>
      <c r="I269" s="12"/>
      <c r="J269" s="12"/>
    </row>
    <row r="270" spans="4:10">
      <c r="D270" s="12"/>
      <c r="E270" s="12"/>
      <c r="F270" s="12"/>
      <c r="G270" s="12"/>
      <c r="H270" s="12"/>
      <c r="I270" s="12"/>
      <c r="J270" s="12"/>
    </row>
    <row r="271" spans="4:10">
      <c r="D271" s="12"/>
      <c r="E271" s="12"/>
      <c r="F271" s="12"/>
      <c r="G271" s="12"/>
      <c r="H271" s="12"/>
      <c r="I271" s="12"/>
      <c r="J271" s="12"/>
    </row>
    <row r="272" spans="4:10">
      <c r="D272" s="12"/>
      <c r="E272" s="12"/>
      <c r="F272" s="12"/>
      <c r="G272" s="12"/>
      <c r="H272" s="12"/>
      <c r="I272" s="12"/>
      <c r="J272" s="12"/>
    </row>
    <row r="273" spans="4:10">
      <c r="D273" s="12"/>
      <c r="E273" s="12"/>
      <c r="F273" s="12"/>
      <c r="G273" s="12"/>
      <c r="H273" s="12"/>
      <c r="I273" s="12"/>
      <c r="J273" s="12"/>
    </row>
    <row r="274" spans="4:10">
      <c r="D274" s="12"/>
      <c r="E274" s="12"/>
      <c r="F274" s="12"/>
      <c r="G274" s="12"/>
      <c r="H274" s="12"/>
      <c r="I274" s="12"/>
      <c r="J274" s="12"/>
    </row>
    <row r="275" spans="4:10">
      <c r="D275" s="12"/>
      <c r="E275" s="12"/>
      <c r="F275" s="12"/>
      <c r="G275" s="12"/>
      <c r="H275" s="12"/>
      <c r="I275" s="12"/>
      <c r="J275" s="12"/>
    </row>
    <row r="276" spans="4:10">
      <c r="D276" s="12"/>
      <c r="E276" s="12"/>
      <c r="F276" s="12"/>
      <c r="G276" s="12"/>
      <c r="H276" s="12"/>
      <c r="I276" s="12"/>
      <c r="J276" s="12"/>
    </row>
    <row r="277" spans="4:10">
      <c r="D277" s="12"/>
      <c r="E277" s="12"/>
      <c r="F277" s="12"/>
      <c r="G277" s="12"/>
      <c r="H277" s="12"/>
      <c r="I277" s="12"/>
      <c r="J277" s="12"/>
    </row>
    <row r="278" spans="4:10">
      <c r="D278" s="12"/>
      <c r="E278" s="12"/>
      <c r="F278" s="12"/>
      <c r="G278" s="12"/>
      <c r="H278" s="12"/>
      <c r="I278" s="12"/>
      <c r="J278" s="12"/>
    </row>
    <row r="279" spans="4:10">
      <c r="D279" s="12"/>
      <c r="E279" s="12"/>
      <c r="F279" s="12"/>
      <c r="G279" s="12"/>
      <c r="H279" s="12"/>
      <c r="I279" s="12"/>
      <c r="J279" s="12"/>
    </row>
    <row r="280" spans="4:10">
      <c r="D280" s="12"/>
      <c r="E280" s="12"/>
      <c r="F280" s="12"/>
      <c r="G280" s="12"/>
      <c r="H280" s="12"/>
      <c r="I280" s="12"/>
      <c r="J280" s="12"/>
    </row>
    <row r="281" spans="4:10">
      <c r="D281" s="12"/>
      <c r="E281" s="12"/>
      <c r="F281" s="12"/>
      <c r="G281" s="12"/>
      <c r="H281" s="12"/>
      <c r="I281" s="12"/>
      <c r="J281" s="12"/>
    </row>
    <row r="282" spans="4:10">
      <c r="D282" s="12"/>
      <c r="E282" s="12"/>
      <c r="F282" s="12"/>
      <c r="G282" s="12"/>
      <c r="H282" s="12"/>
      <c r="I282" s="12"/>
      <c r="J282" s="12"/>
    </row>
    <row r="283" spans="4:10">
      <c r="D283" s="12"/>
      <c r="E283" s="12"/>
      <c r="F283" s="12"/>
      <c r="G283" s="12"/>
      <c r="H283" s="12"/>
      <c r="I283" s="12"/>
      <c r="J283" s="12"/>
    </row>
    <row r="284" spans="4:10">
      <c r="D284" s="12"/>
      <c r="E284" s="12"/>
      <c r="F284" s="12"/>
      <c r="G284" s="12"/>
      <c r="H284" s="12"/>
      <c r="I284" s="12"/>
      <c r="J284" s="12"/>
    </row>
    <row r="285" spans="4:10">
      <c r="D285" s="12"/>
      <c r="E285" s="12"/>
      <c r="F285" s="12"/>
      <c r="G285" s="12"/>
      <c r="H285" s="12"/>
      <c r="I285" s="12"/>
      <c r="J285" s="12"/>
    </row>
    <row r="286" spans="4:10">
      <c r="D286" s="12"/>
      <c r="E286" s="12"/>
      <c r="F286" s="12"/>
      <c r="G286" s="12"/>
      <c r="H286" s="12"/>
      <c r="I286" s="12"/>
      <c r="J286" s="12"/>
    </row>
    <row r="287" spans="4:10">
      <c r="D287" s="12"/>
      <c r="E287" s="12"/>
      <c r="F287" s="12"/>
      <c r="G287" s="12"/>
      <c r="H287" s="12"/>
      <c r="I287" s="12"/>
      <c r="J287" s="12"/>
    </row>
    <row r="288" spans="4:10">
      <c r="D288" s="12"/>
      <c r="E288" s="12"/>
      <c r="F288" s="12"/>
      <c r="G288" s="12"/>
      <c r="H288" s="12"/>
      <c r="I288" s="12"/>
      <c r="J288" s="12"/>
    </row>
    <row r="289" spans="4:10">
      <c r="D289" s="12"/>
      <c r="E289" s="12"/>
      <c r="F289" s="12"/>
      <c r="G289" s="12"/>
      <c r="H289" s="12"/>
      <c r="I289" s="12"/>
      <c r="J289" s="12"/>
    </row>
    <row r="290" spans="4:10">
      <c r="D290" s="12"/>
      <c r="E290" s="12"/>
      <c r="F290" s="12"/>
      <c r="G290" s="12"/>
      <c r="H290" s="12"/>
      <c r="I290" s="12"/>
      <c r="J290" s="12"/>
    </row>
    <row r="291" spans="4:10">
      <c r="D291" s="12"/>
      <c r="E291" s="12"/>
      <c r="F291" s="12"/>
      <c r="G291" s="12"/>
      <c r="H291" s="12"/>
      <c r="I291" s="12"/>
      <c r="J291" s="12"/>
    </row>
    <row r="292" spans="4:10">
      <c r="D292" s="12"/>
      <c r="E292" s="12"/>
      <c r="F292" s="12"/>
      <c r="G292" s="12"/>
      <c r="H292" s="12"/>
      <c r="I292" s="12"/>
      <c r="J292" s="12"/>
    </row>
    <row r="293" spans="4:10">
      <c r="D293" s="12"/>
      <c r="E293" s="12"/>
      <c r="F293" s="12"/>
      <c r="G293" s="12"/>
      <c r="H293" s="12"/>
      <c r="I293" s="12"/>
      <c r="J293" s="12"/>
    </row>
    <row r="294" spans="4:10">
      <c r="D294" s="12"/>
      <c r="E294" s="12"/>
      <c r="F294" s="12"/>
      <c r="G294" s="12"/>
      <c r="H294" s="12"/>
      <c r="I294" s="12"/>
      <c r="J294" s="12"/>
    </row>
    <row r="295" spans="4:10">
      <c r="D295" s="12"/>
      <c r="E295" s="12"/>
      <c r="F295" s="12"/>
      <c r="G295" s="12"/>
      <c r="H295" s="12"/>
      <c r="I295" s="12"/>
      <c r="J295" s="12"/>
    </row>
    <row r="296" spans="4:10">
      <c r="D296" s="12"/>
      <c r="E296" s="12"/>
      <c r="F296" s="12"/>
      <c r="G296" s="12"/>
      <c r="H296" s="12"/>
      <c r="I296" s="12"/>
      <c r="J296" s="12"/>
    </row>
    <row r="297" spans="4:10">
      <c r="D297" s="12"/>
      <c r="E297" s="12"/>
      <c r="F297" s="12"/>
      <c r="G297" s="12"/>
      <c r="H297" s="12"/>
      <c r="I297" s="12"/>
      <c r="J297" s="12"/>
    </row>
    <row r="298" spans="4:10">
      <c r="D298" s="12"/>
      <c r="E298" s="12"/>
      <c r="F298" s="12"/>
      <c r="G298" s="12"/>
      <c r="H298" s="12"/>
      <c r="I298" s="12"/>
      <c r="J298" s="12"/>
    </row>
    <row r="299" spans="4:10">
      <c r="D299" s="12"/>
      <c r="E299" s="12"/>
      <c r="F299" s="12"/>
      <c r="G299" s="12"/>
      <c r="H299" s="12"/>
      <c r="I299" s="12"/>
      <c r="J299" s="12"/>
    </row>
    <row r="300" spans="4:10">
      <c r="D300" s="12"/>
      <c r="E300" s="12"/>
      <c r="F300" s="12"/>
      <c r="G300" s="12"/>
      <c r="H300" s="12"/>
      <c r="I300" s="12"/>
      <c r="J300" s="12"/>
    </row>
    <row r="301" spans="4:10">
      <c r="D301" s="12"/>
      <c r="E301" s="12"/>
      <c r="F301" s="12"/>
      <c r="G301" s="12"/>
      <c r="H301" s="12"/>
      <c r="I301" s="12"/>
      <c r="J301" s="12"/>
    </row>
    <row r="302" spans="4:10">
      <c r="D302" s="12"/>
      <c r="E302" s="12"/>
      <c r="F302" s="12"/>
      <c r="G302" s="12"/>
      <c r="H302" s="12"/>
      <c r="I302" s="12"/>
      <c r="J302" s="12"/>
    </row>
    <row r="303" spans="4:10">
      <c r="D303" s="12"/>
      <c r="E303" s="12"/>
      <c r="F303" s="12"/>
      <c r="G303" s="12"/>
      <c r="H303" s="12"/>
      <c r="I303" s="12"/>
      <c r="J303" s="12"/>
    </row>
    <row r="304" spans="4:10">
      <c r="D304" s="12"/>
      <c r="E304" s="12"/>
      <c r="F304" s="12"/>
      <c r="G304" s="12"/>
      <c r="H304" s="12"/>
      <c r="I304" s="12"/>
      <c r="J304" s="12"/>
    </row>
    <row r="305" spans="4:10">
      <c r="D305" s="12"/>
      <c r="E305" s="12"/>
      <c r="F305" s="12"/>
      <c r="G305" s="12"/>
      <c r="H305" s="12"/>
      <c r="I305" s="12"/>
      <c r="J305" s="12"/>
    </row>
    <row r="306" spans="4:10">
      <c r="D306" s="12"/>
      <c r="E306" s="12"/>
      <c r="F306" s="12"/>
      <c r="G306" s="12"/>
      <c r="H306" s="12"/>
      <c r="I306" s="12"/>
      <c r="J306" s="12"/>
    </row>
    <row r="307" spans="4:10">
      <c r="D307" s="12"/>
      <c r="E307" s="12"/>
      <c r="F307" s="12"/>
      <c r="G307" s="12"/>
      <c r="H307" s="12"/>
      <c r="I307" s="12"/>
      <c r="J307" s="12"/>
    </row>
    <row r="308" spans="4:10">
      <c r="D308" s="12"/>
      <c r="E308" s="12"/>
      <c r="F308" s="12"/>
      <c r="G308" s="12"/>
      <c r="H308" s="12"/>
      <c r="I308" s="12"/>
      <c r="J308" s="12"/>
    </row>
    <row r="309" spans="4:10">
      <c r="D309" s="12"/>
      <c r="E309" s="12"/>
      <c r="F309" s="12"/>
      <c r="G309" s="12"/>
      <c r="H309" s="12"/>
      <c r="I309" s="12"/>
      <c r="J309" s="12"/>
    </row>
    <row r="310" spans="4:10">
      <c r="D310" s="12"/>
      <c r="E310" s="12"/>
      <c r="F310" s="12"/>
      <c r="G310" s="12"/>
      <c r="H310" s="12"/>
      <c r="I310" s="12"/>
      <c r="J310" s="12"/>
    </row>
    <row r="311" spans="4:10">
      <c r="D311" s="12"/>
      <c r="E311" s="12"/>
      <c r="F311" s="12"/>
      <c r="G311" s="12"/>
      <c r="H311" s="12"/>
      <c r="I311" s="12"/>
      <c r="J311" s="12"/>
    </row>
    <row r="312" spans="4:10">
      <c r="D312" s="12"/>
      <c r="E312" s="12"/>
      <c r="F312" s="12"/>
      <c r="G312" s="12"/>
      <c r="H312" s="12"/>
      <c r="I312" s="12"/>
      <c r="J312" s="12"/>
    </row>
    <row r="313" spans="4:10">
      <c r="D313" s="12"/>
      <c r="E313" s="12"/>
      <c r="F313" s="12"/>
      <c r="G313" s="12"/>
      <c r="H313" s="12"/>
      <c r="I313" s="12"/>
      <c r="J313" s="12"/>
    </row>
    <row r="314" spans="4:10">
      <c r="D314" s="12"/>
      <c r="E314" s="12"/>
      <c r="F314" s="12"/>
      <c r="G314" s="12"/>
      <c r="H314" s="12"/>
      <c r="I314" s="12"/>
      <c r="J314" s="12"/>
    </row>
    <row r="315" spans="4:10">
      <c r="D315" s="12"/>
      <c r="E315" s="12"/>
      <c r="F315" s="12"/>
      <c r="G315" s="12"/>
      <c r="H315" s="12"/>
      <c r="I315" s="12"/>
      <c r="J315" s="12"/>
    </row>
    <row r="316" spans="4:10">
      <c r="D316" s="12"/>
      <c r="E316" s="12"/>
      <c r="F316" s="12"/>
      <c r="G316" s="12"/>
      <c r="H316" s="12"/>
      <c r="I316" s="12"/>
      <c r="J316" s="12"/>
    </row>
    <row r="317" spans="4:10">
      <c r="D317" s="12"/>
      <c r="E317" s="12"/>
      <c r="F317" s="12"/>
      <c r="G317" s="12"/>
      <c r="H317" s="12"/>
      <c r="I317" s="12"/>
      <c r="J317" s="12"/>
    </row>
    <row r="318" spans="4:10">
      <c r="D318" s="12"/>
      <c r="E318" s="12"/>
      <c r="F318" s="12"/>
      <c r="G318" s="12"/>
      <c r="H318" s="12"/>
      <c r="I318" s="12"/>
      <c r="J318" s="12"/>
    </row>
    <row r="319" spans="4:10">
      <c r="D319" s="12"/>
      <c r="E319" s="12"/>
      <c r="F319" s="12"/>
      <c r="G319" s="12"/>
      <c r="H319" s="12"/>
      <c r="I319" s="12"/>
      <c r="J319" s="12"/>
    </row>
    <row r="320" spans="4:10">
      <c r="D320" s="12"/>
      <c r="E320" s="12"/>
      <c r="F320" s="12"/>
      <c r="G320" s="12"/>
      <c r="H320" s="12"/>
      <c r="I320" s="12"/>
      <c r="J320" s="12"/>
    </row>
    <row r="321" spans="4:10">
      <c r="D321" s="12"/>
      <c r="E321" s="12"/>
      <c r="F321" s="12"/>
      <c r="G321" s="12"/>
      <c r="H321" s="12"/>
      <c r="I321" s="12"/>
      <c r="J321" s="12"/>
    </row>
    <row r="322" spans="4:10">
      <c r="D322" s="12"/>
      <c r="E322" s="12"/>
      <c r="F322" s="12"/>
      <c r="G322" s="12"/>
      <c r="H322" s="12"/>
      <c r="I322" s="12"/>
      <c r="J322" s="12"/>
    </row>
    <row r="323" spans="4:10">
      <c r="D323" s="12"/>
      <c r="E323" s="12"/>
      <c r="F323" s="12"/>
      <c r="G323" s="12"/>
      <c r="H323" s="12"/>
      <c r="I323" s="12"/>
      <c r="J323" s="12"/>
    </row>
    <row r="324" spans="4:10">
      <c r="D324" s="12"/>
      <c r="E324" s="12"/>
      <c r="F324" s="12"/>
      <c r="G324" s="12"/>
      <c r="H324" s="12"/>
      <c r="I324" s="12"/>
      <c r="J324" s="12"/>
    </row>
    <row r="325" spans="4:10">
      <c r="D325" s="12"/>
      <c r="E325" s="12"/>
      <c r="F325" s="12"/>
      <c r="G325" s="12"/>
      <c r="H325" s="12"/>
      <c r="I325" s="12"/>
      <c r="J325" s="12"/>
    </row>
    <row r="326" spans="4:10">
      <c r="D326" s="12"/>
      <c r="E326" s="12"/>
      <c r="F326" s="12"/>
      <c r="G326" s="12"/>
      <c r="H326" s="12"/>
      <c r="I326" s="12"/>
      <c r="J326" s="12"/>
    </row>
    <row r="327" spans="4:10">
      <c r="D327" s="12"/>
      <c r="E327" s="12"/>
      <c r="F327" s="12"/>
      <c r="G327" s="12"/>
      <c r="H327" s="12"/>
      <c r="I327" s="12"/>
      <c r="J327" s="12"/>
    </row>
    <row r="328" spans="4:10">
      <c r="D328" s="12"/>
      <c r="E328" s="12"/>
      <c r="F328" s="12"/>
      <c r="G328" s="12"/>
      <c r="H328" s="12"/>
      <c r="I328" s="12"/>
      <c r="J328" s="12"/>
    </row>
    <row r="329" spans="4:10">
      <c r="D329" s="12"/>
      <c r="E329" s="12"/>
      <c r="F329" s="12"/>
      <c r="G329" s="12"/>
      <c r="H329" s="12"/>
      <c r="I329" s="12"/>
      <c r="J329" s="12"/>
    </row>
    <row r="330" spans="4:10">
      <c r="D330" s="12"/>
      <c r="E330" s="12"/>
      <c r="F330" s="12"/>
      <c r="G330" s="12"/>
      <c r="H330" s="12"/>
      <c r="I330" s="12"/>
      <c r="J330" s="12"/>
    </row>
    <row r="331" spans="4:10">
      <c r="D331" s="12"/>
      <c r="E331" s="12"/>
      <c r="F331" s="12"/>
      <c r="G331" s="12"/>
      <c r="H331" s="12"/>
      <c r="I331" s="12"/>
      <c r="J331" s="12"/>
    </row>
    <row r="332" spans="4:10">
      <c r="D332" s="12"/>
      <c r="E332" s="12"/>
      <c r="F332" s="12"/>
      <c r="G332" s="12"/>
      <c r="H332" s="12"/>
      <c r="I332" s="12"/>
      <c r="J332" s="12"/>
    </row>
    <row r="333" spans="4:10">
      <c r="D333" s="12"/>
      <c r="E333" s="12"/>
      <c r="F333" s="12"/>
      <c r="G333" s="12"/>
      <c r="H333" s="12"/>
      <c r="I333" s="12"/>
      <c r="J333" s="12"/>
    </row>
    <row r="334" spans="4:10">
      <c r="D334" s="12"/>
      <c r="E334" s="12"/>
      <c r="F334" s="12"/>
      <c r="G334" s="12"/>
      <c r="H334" s="12"/>
      <c r="I334" s="12"/>
      <c r="J334" s="12"/>
    </row>
    <row r="335" spans="4:10">
      <c r="D335" s="12"/>
      <c r="E335" s="12"/>
      <c r="F335" s="12"/>
      <c r="G335" s="12"/>
      <c r="H335" s="12"/>
      <c r="I335" s="12"/>
      <c r="J335" s="12"/>
    </row>
    <row r="336" spans="4:10">
      <c r="D336" s="12"/>
      <c r="E336" s="12"/>
      <c r="F336" s="12"/>
      <c r="G336" s="12"/>
      <c r="H336" s="12"/>
      <c r="I336" s="12"/>
      <c r="J336" s="12"/>
    </row>
    <row r="337" spans="4:10">
      <c r="D337" s="12"/>
      <c r="E337" s="12"/>
      <c r="F337" s="12"/>
      <c r="G337" s="12"/>
      <c r="H337" s="12"/>
      <c r="I337" s="12"/>
      <c r="J337" s="12"/>
    </row>
    <row r="338" spans="4:10">
      <c r="D338" s="12"/>
      <c r="E338" s="12"/>
      <c r="F338" s="12"/>
      <c r="G338" s="12"/>
      <c r="H338" s="12"/>
      <c r="I338" s="12"/>
      <c r="J338" s="12"/>
    </row>
    <row r="339" spans="4:10">
      <c r="D339" s="12"/>
      <c r="E339" s="12"/>
      <c r="F339" s="12"/>
      <c r="G339" s="12"/>
      <c r="H339" s="12"/>
      <c r="I339" s="12"/>
      <c r="J339" s="12"/>
    </row>
    <row r="340" spans="4:10">
      <c r="D340" s="12"/>
      <c r="E340" s="12"/>
      <c r="F340" s="12"/>
      <c r="G340" s="12"/>
      <c r="H340" s="12"/>
      <c r="I340" s="12"/>
      <c r="J340" s="12"/>
    </row>
    <row r="341" spans="4:10">
      <c r="D341" s="12"/>
      <c r="E341" s="12"/>
      <c r="F341" s="12"/>
      <c r="G341" s="12"/>
      <c r="H341" s="12"/>
      <c r="I341" s="12"/>
      <c r="J341" s="12"/>
    </row>
    <row r="342" spans="4:10">
      <c r="D342" s="12"/>
      <c r="E342" s="12"/>
      <c r="F342" s="12"/>
      <c r="G342" s="12"/>
      <c r="H342" s="12"/>
      <c r="I342" s="12"/>
      <c r="J342" s="12"/>
    </row>
    <row r="343" spans="4:10">
      <c r="D343" s="12"/>
      <c r="E343" s="12"/>
      <c r="F343" s="12"/>
      <c r="G343" s="12"/>
      <c r="H343" s="12"/>
      <c r="I343" s="12"/>
      <c r="J343" s="12"/>
    </row>
    <row r="344" spans="4:10">
      <c r="D344" s="12"/>
      <c r="E344" s="12"/>
      <c r="F344" s="12"/>
      <c r="G344" s="12"/>
      <c r="H344" s="12"/>
      <c r="I344" s="12"/>
      <c r="J344" s="12"/>
    </row>
    <row r="345" spans="4:10">
      <c r="D345" s="12"/>
      <c r="E345" s="12"/>
      <c r="F345" s="12"/>
      <c r="G345" s="12"/>
      <c r="H345" s="12"/>
      <c r="I345" s="12"/>
      <c r="J345" s="12"/>
    </row>
    <row r="346" spans="4:10">
      <c r="D346" s="12"/>
      <c r="E346" s="12"/>
      <c r="F346" s="12"/>
      <c r="G346" s="12"/>
      <c r="H346" s="12"/>
      <c r="I346" s="12"/>
      <c r="J346" s="12"/>
    </row>
    <row r="347" spans="4:10">
      <c r="D347" s="12"/>
      <c r="E347" s="12"/>
      <c r="F347" s="12"/>
      <c r="G347" s="12"/>
      <c r="H347" s="12"/>
      <c r="I347" s="12"/>
      <c r="J347" s="12"/>
    </row>
    <row r="348" spans="4:10">
      <c r="D348" s="12"/>
      <c r="E348" s="12"/>
      <c r="F348" s="12"/>
      <c r="G348" s="12"/>
      <c r="H348" s="12"/>
      <c r="I348" s="12"/>
      <c r="J348" s="12"/>
    </row>
    <row r="349" spans="4:10">
      <c r="D349" s="12"/>
      <c r="E349" s="12"/>
      <c r="F349" s="12"/>
      <c r="G349" s="12"/>
      <c r="H349" s="12"/>
      <c r="I349" s="12"/>
      <c r="J349" s="12"/>
    </row>
    <row r="350" spans="4:10">
      <c r="D350" s="12"/>
      <c r="E350" s="12"/>
      <c r="F350" s="12"/>
      <c r="G350" s="12"/>
      <c r="H350" s="12"/>
      <c r="I350" s="12"/>
      <c r="J350" s="12"/>
    </row>
    <row r="351" spans="4:10">
      <c r="D351" s="12"/>
      <c r="E351" s="12"/>
      <c r="F351" s="12"/>
      <c r="G351" s="12"/>
      <c r="H351" s="12"/>
      <c r="I351" s="12"/>
      <c r="J351" s="12"/>
    </row>
    <row r="352" spans="4:10">
      <c r="D352" s="12"/>
      <c r="E352" s="12"/>
      <c r="F352" s="12"/>
      <c r="G352" s="12"/>
      <c r="H352" s="12"/>
      <c r="I352" s="12"/>
      <c r="J352" s="12"/>
    </row>
    <row r="353" spans="4:10">
      <c r="D353" s="12"/>
      <c r="E353" s="12"/>
      <c r="F353" s="12"/>
      <c r="G353" s="12"/>
      <c r="H353" s="12"/>
      <c r="I353" s="12"/>
      <c r="J353" s="12"/>
    </row>
    <row r="354" spans="4:10">
      <c r="D354" s="12"/>
      <c r="E354" s="12"/>
      <c r="F354" s="12"/>
      <c r="G354" s="12"/>
      <c r="H354" s="12"/>
      <c r="I354" s="12"/>
      <c r="J354" s="12"/>
    </row>
    <row r="355" spans="4:10">
      <c r="D355" s="12"/>
      <c r="E355" s="12"/>
      <c r="F355" s="12"/>
      <c r="G355" s="12"/>
      <c r="H355" s="12"/>
      <c r="I355" s="12"/>
      <c r="J355" s="12"/>
    </row>
    <row r="356" spans="4:10">
      <c r="D356" s="12"/>
      <c r="E356" s="12"/>
      <c r="F356" s="12"/>
      <c r="G356" s="12"/>
      <c r="H356" s="12"/>
      <c r="I356" s="12"/>
      <c r="J356" s="12"/>
    </row>
    <row r="357" spans="4:10">
      <c r="D357" s="12"/>
      <c r="E357" s="12"/>
      <c r="F357" s="12"/>
      <c r="G357" s="12"/>
      <c r="H357" s="12"/>
      <c r="I357" s="12"/>
      <c r="J357" s="12"/>
    </row>
    <row r="358" spans="4:10">
      <c r="D358" s="12"/>
      <c r="E358" s="12"/>
      <c r="F358" s="12"/>
      <c r="G358" s="12"/>
      <c r="H358" s="12"/>
      <c r="I358" s="12"/>
      <c r="J358" s="12"/>
    </row>
    <row r="359" spans="4:10">
      <c r="D359" s="12"/>
      <c r="E359" s="12"/>
      <c r="F359" s="12"/>
      <c r="G359" s="12"/>
      <c r="H359" s="12"/>
      <c r="I359" s="12"/>
      <c r="J359" s="12"/>
    </row>
    <row r="360" spans="4:10">
      <c r="D360" s="12"/>
      <c r="E360" s="12"/>
      <c r="F360" s="12"/>
      <c r="G360" s="12"/>
      <c r="H360" s="12"/>
      <c r="I360" s="12"/>
      <c r="J360" s="12"/>
    </row>
    <row r="361" spans="4:10">
      <c r="D361" s="12"/>
      <c r="E361" s="12"/>
      <c r="F361" s="12"/>
      <c r="G361" s="12"/>
      <c r="H361" s="12"/>
      <c r="I361" s="12"/>
      <c r="J361" s="12"/>
    </row>
    <row r="362" spans="4:10">
      <c r="D362" s="12"/>
      <c r="E362" s="12"/>
      <c r="F362" s="12"/>
      <c r="G362" s="12"/>
      <c r="H362" s="12"/>
      <c r="I362" s="12"/>
      <c r="J362" s="12"/>
    </row>
    <row r="363" spans="4:10">
      <c r="D363" s="12"/>
      <c r="E363" s="12"/>
      <c r="F363" s="12"/>
      <c r="G363" s="12"/>
      <c r="H363" s="12"/>
      <c r="I363" s="12"/>
      <c r="J363" s="12"/>
    </row>
    <row r="364" spans="4:10">
      <c r="D364" s="12"/>
      <c r="E364" s="12"/>
      <c r="F364" s="12"/>
      <c r="G364" s="12"/>
      <c r="H364" s="12"/>
      <c r="I364" s="12"/>
      <c r="J364" s="12"/>
    </row>
    <row r="365" spans="4:10">
      <c r="D365" s="12"/>
      <c r="E365" s="12"/>
      <c r="F365" s="12"/>
      <c r="G365" s="12"/>
      <c r="H365" s="12"/>
      <c r="I365" s="12"/>
      <c r="J365" s="12"/>
    </row>
    <row r="366" spans="4:10">
      <c r="D366" s="12"/>
      <c r="E366" s="12"/>
      <c r="F366" s="12"/>
      <c r="G366" s="12"/>
      <c r="H366" s="12"/>
      <c r="I366" s="12"/>
      <c r="J366" s="12"/>
    </row>
    <row r="367" spans="4:10">
      <c r="D367" s="12"/>
      <c r="E367" s="12"/>
      <c r="F367" s="12"/>
      <c r="G367" s="12"/>
      <c r="H367" s="12"/>
      <c r="I367" s="12"/>
      <c r="J367" s="12"/>
    </row>
    <row r="368" spans="4:10">
      <c r="D368" s="12"/>
      <c r="E368" s="12"/>
      <c r="F368" s="12"/>
      <c r="G368" s="12"/>
      <c r="H368" s="12"/>
      <c r="I368" s="12"/>
      <c r="J368" s="12"/>
    </row>
    <row r="369" spans="4:10">
      <c r="D369" s="12"/>
      <c r="E369" s="12"/>
      <c r="F369" s="12"/>
      <c r="G369" s="12"/>
      <c r="H369" s="12"/>
      <c r="I369" s="12"/>
      <c r="J369" s="12"/>
    </row>
    <row r="370" spans="4:10">
      <c r="D370" s="12"/>
      <c r="E370" s="12"/>
      <c r="F370" s="12"/>
      <c r="G370" s="12"/>
      <c r="H370" s="12"/>
      <c r="I370" s="12"/>
      <c r="J370" s="12"/>
    </row>
    <row r="371" spans="4:10">
      <c r="D371" s="12"/>
      <c r="E371" s="12"/>
      <c r="F371" s="12"/>
      <c r="G371" s="12"/>
      <c r="H371" s="12"/>
      <c r="I371" s="12"/>
      <c r="J371" s="12"/>
    </row>
    <row r="372" spans="4:10">
      <c r="D372" s="12"/>
      <c r="E372" s="12"/>
      <c r="F372" s="12"/>
      <c r="G372" s="12"/>
      <c r="H372" s="12"/>
      <c r="I372" s="12"/>
      <c r="J372" s="12"/>
    </row>
    <row r="373" spans="4:10">
      <c r="D373" s="12"/>
      <c r="E373" s="12"/>
      <c r="F373" s="12"/>
      <c r="G373" s="12"/>
      <c r="H373" s="12"/>
      <c r="I373" s="12"/>
      <c r="J373" s="12"/>
    </row>
    <row r="374" spans="4:10">
      <c r="D374" s="12"/>
      <c r="E374" s="12"/>
      <c r="F374" s="12"/>
      <c r="G374" s="12"/>
      <c r="H374" s="12"/>
      <c r="I374" s="12"/>
      <c r="J374" s="12"/>
    </row>
    <row r="375" spans="4:10">
      <c r="D375" s="12"/>
      <c r="E375" s="12"/>
      <c r="F375" s="12"/>
      <c r="G375" s="12"/>
      <c r="H375" s="12"/>
      <c r="I375" s="12"/>
      <c r="J375" s="12"/>
    </row>
    <row r="376" spans="4:10">
      <c r="D376" s="12"/>
      <c r="E376" s="12"/>
      <c r="F376" s="12"/>
      <c r="G376" s="12"/>
      <c r="H376" s="12"/>
      <c r="I376" s="12"/>
      <c r="J376" s="12"/>
    </row>
    <row r="377" spans="4:10">
      <c r="D377" s="12"/>
      <c r="E377" s="12"/>
      <c r="F377" s="12"/>
      <c r="G377" s="12"/>
      <c r="H377" s="12"/>
      <c r="I377" s="12"/>
      <c r="J377" s="12"/>
    </row>
    <row r="378" spans="4:10">
      <c r="D378" s="12"/>
      <c r="E378" s="12"/>
      <c r="F378" s="12"/>
      <c r="G378" s="12"/>
      <c r="H378" s="12"/>
      <c r="I378" s="12"/>
      <c r="J378" s="12"/>
    </row>
    <row r="379" spans="4:10">
      <c r="D379" s="12"/>
      <c r="E379" s="12"/>
      <c r="F379" s="12"/>
      <c r="G379" s="12"/>
      <c r="H379" s="12"/>
      <c r="I379" s="12"/>
      <c r="J379" s="12"/>
    </row>
    <row r="380" spans="4:10">
      <c r="D380" s="12"/>
      <c r="E380" s="12"/>
      <c r="F380" s="12"/>
      <c r="G380" s="12"/>
      <c r="H380" s="12"/>
      <c r="I380" s="12"/>
      <c r="J380" s="12"/>
    </row>
    <row r="381" spans="4:10">
      <c r="D381" s="12"/>
      <c r="E381" s="12"/>
      <c r="F381" s="12"/>
      <c r="G381" s="12"/>
      <c r="H381" s="12"/>
      <c r="I381" s="12"/>
      <c r="J381" s="12"/>
    </row>
    <row r="382" spans="4:10">
      <c r="D382" s="12"/>
      <c r="E382" s="12"/>
      <c r="F382" s="12"/>
      <c r="G382" s="12"/>
      <c r="H382" s="12"/>
      <c r="I382" s="12"/>
      <c r="J382" s="12"/>
    </row>
    <row r="383" spans="4:10">
      <c r="D383" s="12"/>
      <c r="E383" s="12"/>
      <c r="F383" s="12"/>
      <c r="G383" s="12"/>
      <c r="H383" s="12"/>
      <c r="I383" s="12"/>
      <c r="J383" s="12"/>
    </row>
    <row r="384" spans="4:10">
      <c r="D384" s="12"/>
      <c r="E384" s="12"/>
      <c r="F384" s="12"/>
      <c r="G384" s="12"/>
      <c r="H384" s="12"/>
      <c r="I384" s="12"/>
      <c r="J384" s="12"/>
    </row>
    <row r="385" spans="4:10">
      <c r="D385" s="12"/>
      <c r="E385" s="12"/>
      <c r="F385" s="12"/>
      <c r="G385" s="12"/>
      <c r="H385" s="12"/>
      <c r="I385" s="12"/>
      <c r="J385" s="12"/>
    </row>
    <row r="386" spans="4:10">
      <c r="D386" s="12"/>
      <c r="E386" s="12"/>
      <c r="F386" s="12"/>
      <c r="G386" s="12"/>
      <c r="H386" s="12"/>
      <c r="I386" s="12"/>
      <c r="J386" s="12"/>
    </row>
    <row r="387" spans="4:10">
      <c r="D387" s="12"/>
      <c r="E387" s="12"/>
      <c r="F387" s="12"/>
      <c r="G387" s="12"/>
      <c r="H387" s="12"/>
      <c r="I387" s="12"/>
      <c r="J387" s="12"/>
    </row>
    <row r="388" spans="4:10">
      <c r="D388" s="12"/>
      <c r="E388" s="12"/>
      <c r="F388" s="12"/>
      <c r="G388" s="12"/>
      <c r="H388" s="12"/>
      <c r="I388" s="12"/>
      <c r="J388" s="12"/>
    </row>
    <row r="389" spans="4:10">
      <c r="D389" s="12"/>
      <c r="E389" s="12"/>
      <c r="F389" s="12"/>
      <c r="G389" s="12"/>
      <c r="H389" s="12"/>
      <c r="I389" s="12"/>
      <c r="J389" s="12"/>
    </row>
    <row r="390" spans="4:10">
      <c r="D390" s="12"/>
      <c r="E390" s="12"/>
      <c r="F390" s="12"/>
      <c r="G390" s="12"/>
      <c r="H390" s="12"/>
      <c r="I390" s="12"/>
      <c r="J390" s="12"/>
    </row>
    <row r="391" spans="4:10">
      <c r="D391" s="12"/>
      <c r="E391" s="12"/>
      <c r="F391" s="12"/>
      <c r="G391" s="12"/>
      <c r="H391" s="12"/>
      <c r="I391" s="12"/>
      <c r="J391" s="12"/>
    </row>
    <row r="392" spans="4:10">
      <c r="D392" s="12"/>
      <c r="E392" s="12"/>
      <c r="F392" s="12"/>
      <c r="G392" s="12"/>
      <c r="H392" s="12"/>
      <c r="I392" s="12"/>
      <c r="J392" s="12"/>
    </row>
    <row r="393" spans="4:10">
      <c r="D393" s="12"/>
      <c r="E393" s="12"/>
      <c r="F393" s="12"/>
      <c r="G393" s="12"/>
      <c r="H393" s="12"/>
      <c r="I393" s="12"/>
      <c r="J393" s="12"/>
    </row>
    <row r="394" spans="4:10">
      <c r="D394" s="12"/>
      <c r="E394" s="12"/>
      <c r="F394" s="12"/>
      <c r="G394" s="12"/>
      <c r="H394" s="12"/>
      <c r="I394" s="12"/>
      <c r="J394" s="12"/>
    </row>
    <row r="395" spans="4:10">
      <c r="D395" s="12"/>
      <c r="E395" s="12"/>
      <c r="F395" s="12"/>
      <c r="G395" s="12"/>
      <c r="H395" s="12"/>
      <c r="I395" s="12"/>
      <c r="J395" s="12"/>
    </row>
    <row r="396" spans="4:10">
      <c r="D396" s="12"/>
      <c r="E396" s="12"/>
      <c r="F396" s="12"/>
      <c r="G396" s="12"/>
      <c r="H396" s="12"/>
      <c r="I396" s="12"/>
      <c r="J396" s="12"/>
    </row>
    <row r="397" spans="4:10">
      <c r="D397" s="12"/>
      <c r="E397" s="12"/>
      <c r="F397" s="12"/>
      <c r="G397" s="12"/>
      <c r="H397" s="12"/>
      <c r="I397" s="12"/>
      <c r="J397" s="12"/>
    </row>
    <row r="398" spans="4:10">
      <c r="D398" s="12"/>
      <c r="E398" s="12"/>
      <c r="F398" s="12"/>
      <c r="G398" s="12"/>
      <c r="H398" s="12"/>
      <c r="I398" s="12"/>
      <c r="J398" s="12"/>
    </row>
    <row r="399" spans="4:10">
      <c r="D399" s="12"/>
      <c r="E399" s="12"/>
      <c r="F399" s="12"/>
      <c r="G399" s="12"/>
      <c r="H399" s="12"/>
      <c r="I399" s="12"/>
      <c r="J399" s="12"/>
    </row>
    <row r="400" spans="4:10">
      <c r="D400" s="12"/>
      <c r="E400" s="12"/>
      <c r="F400" s="12"/>
      <c r="G400" s="12"/>
      <c r="H400" s="12"/>
      <c r="I400" s="12"/>
      <c r="J400" s="12"/>
    </row>
    <row r="401" spans="4:10">
      <c r="D401" s="12"/>
      <c r="E401" s="12"/>
      <c r="F401" s="12"/>
      <c r="G401" s="12"/>
      <c r="H401" s="12"/>
      <c r="I401" s="12"/>
      <c r="J401" s="12"/>
    </row>
    <row r="402" spans="4:10">
      <c r="D402" s="12"/>
      <c r="E402" s="12"/>
      <c r="F402" s="12"/>
      <c r="G402" s="12"/>
      <c r="H402" s="12"/>
      <c r="I402" s="12"/>
      <c r="J402" s="12"/>
    </row>
    <row r="403" spans="4:10">
      <c r="D403" s="12"/>
      <c r="E403" s="12"/>
      <c r="F403" s="12"/>
      <c r="G403" s="12"/>
      <c r="H403" s="12"/>
      <c r="I403" s="12"/>
      <c r="J403" s="12"/>
    </row>
    <row r="404" spans="4:10">
      <c r="D404" s="12"/>
      <c r="E404" s="12"/>
      <c r="F404" s="12"/>
      <c r="G404" s="12"/>
      <c r="H404" s="12"/>
      <c r="I404" s="12"/>
      <c r="J404" s="12"/>
    </row>
    <row r="405" spans="4:10">
      <c r="D405" s="12"/>
      <c r="E405" s="12"/>
      <c r="F405" s="12"/>
      <c r="G405" s="12"/>
      <c r="H405" s="12"/>
      <c r="I405" s="12"/>
      <c r="J405" s="12"/>
    </row>
    <row r="406" spans="4:10">
      <c r="D406" s="12"/>
      <c r="E406" s="12"/>
      <c r="F406" s="12"/>
      <c r="G406" s="12"/>
      <c r="H406" s="12"/>
      <c r="I406" s="12"/>
      <c r="J406" s="12"/>
    </row>
    <row r="407" spans="4:10">
      <c r="D407" s="12"/>
      <c r="E407" s="12"/>
      <c r="F407" s="12"/>
      <c r="G407" s="12"/>
      <c r="H407" s="12"/>
      <c r="I407" s="12"/>
      <c r="J407" s="12"/>
    </row>
    <row r="408" spans="4:10">
      <c r="D408" s="12"/>
      <c r="E408" s="12"/>
      <c r="F408" s="12"/>
      <c r="G408" s="12"/>
      <c r="H408" s="12"/>
      <c r="I408" s="12"/>
      <c r="J408" s="12"/>
    </row>
    <row r="409" spans="4:10">
      <c r="D409" s="12"/>
      <c r="E409" s="12"/>
      <c r="F409" s="12"/>
      <c r="G409" s="12"/>
      <c r="H409" s="12"/>
      <c r="I409" s="12"/>
      <c r="J409" s="12"/>
    </row>
    <row r="410" spans="4:10">
      <c r="D410" s="12"/>
      <c r="E410" s="12"/>
      <c r="F410" s="12"/>
      <c r="G410" s="12"/>
      <c r="H410" s="12"/>
      <c r="I410" s="12"/>
      <c r="J410" s="12"/>
    </row>
    <row r="411" spans="4:10">
      <c r="D411" s="12"/>
      <c r="E411" s="12"/>
      <c r="F411" s="12"/>
      <c r="G411" s="12"/>
      <c r="H411" s="12"/>
      <c r="I411" s="12"/>
      <c r="J411" s="12"/>
    </row>
    <row r="412" spans="4:10">
      <c r="D412" s="12"/>
      <c r="E412" s="12"/>
      <c r="F412" s="12"/>
      <c r="G412" s="12"/>
      <c r="H412" s="12"/>
      <c r="I412" s="12"/>
      <c r="J412" s="12"/>
    </row>
    <row r="413" spans="4:10">
      <c r="D413" s="12"/>
      <c r="E413" s="12"/>
      <c r="F413" s="12"/>
      <c r="G413" s="12"/>
      <c r="H413" s="12"/>
      <c r="I413" s="12"/>
      <c r="J413" s="12"/>
    </row>
    <row r="414" spans="4:10">
      <c r="D414" s="12"/>
      <c r="E414" s="12"/>
      <c r="F414" s="12"/>
      <c r="G414" s="12"/>
      <c r="H414" s="12"/>
      <c r="I414" s="12"/>
      <c r="J414" s="12"/>
    </row>
    <row r="415" spans="4:10">
      <c r="D415" s="12"/>
      <c r="E415" s="12"/>
      <c r="F415" s="12"/>
      <c r="G415" s="12"/>
      <c r="H415" s="12"/>
      <c r="I415" s="12"/>
      <c r="J415" s="12"/>
    </row>
    <row r="416" spans="4:10">
      <c r="D416" s="12"/>
      <c r="E416" s="12"/>
      <c r="F416" s="12"/>
      <c r="G416" s="12"/>
      <c r="H416" s="12"/>
      <c r="I416" s="12"/>
      <c r="J416" s="12"/>
    </row>
    <row r="417" spans="4:10">
      <c r="D417" s="12"/>
      <c r="E417" s="12"/>
      <c r="F417" s="12"/>
      <c r="G417" s="12"/>
      <c r="H417" s="12"/>
      <c r="I417" s="12"/>
      <c r="J417" s="12"/>
    </row>
    <row r="418" spans="4:10">
      <c r="D418" s="12"/>
      <c r="E418" s="12"/>
      <c r="F418" s="12"/>
      <c r="G418" s="12"/>
      <c r="H418" s="12"/>
      <c r="I418" s="12"/>
      <c r="J418" s="12"/>
    </row>
    <row r="419" spans="4:10">
      <c r="D419" s="12"/>
      <c r="E419" s="12"/>
      <c r="F419" s="12"/>
      <c r="G419" s="12"/>
      <c r="H419" s="12"/>
      <c r="I419" s="12"/>
      <c r="J419" s="12"/>
    </row>
    <row r="420" spans="4:10">
      <c r="D420" s="12"/>
      <c r="E420" s="12"/>
      <c r="F420" s="12"/>
      <c r="G420" s="12"/>
      <c r="H420" s="12"/>
      <c r="I420" s="12"/>
      <c r="J420" s="12"/>
    </row>
    <row r="421" spans="4:10">
      <c r="D421" s="12"/>
      <c r="E421" s="12"/>
      <c r="F421" s="12"/>
      <c r="G421" s="12"/>
      <c r="H421" s="12"/>
      <c r="I421" s="12"/>
      <c r="J421" s="12"/>
    </row>
    <row r="422" spans="4:10">
      <c r="D422" s="12"/>
      <c r="E422" s="12"/>
      <c r="F422" s="12"/>
      <c r="G422" s="12"/>
      <c r="H422" s="12"/>
      <c r="I422" s="12"/>
      <c r="J422" s="12"/>
    </row>
    <row r="423" spans="4:10">
      <c r="D423" s="12"/>
      <c r="E423" s="12"/>
      <c r="F423" s="12"/>
      <c r="G423" s="12"/>
      <c r="H423" s="12"/>
      <c r="I423" s="12"/>
      <c r="J423" s="12"/>
    </row>
    <row r="424" spans="4:10">
      <c r="D424" s="12"/>
      <c r="E424" s="12"/>
      <c r="F424" s="12"/>
      <c r="G424" s="12"/>
      <c r="H424" s="12"/>
      <c r="I424" s="12"/>
      <c r="J424" s="12"/>
    </row>
    <row r="425" spans="4:10">
      <c r="D425" s="12"/>
      <c r="E425" s="12"/>
      <c r="F425" s="12"/>
      <c r="G425" s="12"/>
      <c r="H425" s="12"/>
      <c r="I425" s="12"/>
      <c r="J425" s="12"/>
    </row>
    <row r="426" spans="4:10">
      <c r="D426" s="12"/>
      <c r="E426" s="12"/>
      <c r="F426" s="12"/>
      <c r="G426" s="12"/>
      <c r="H426" s="12"/>
      <c r="I426" s="12"/>
      <c r="J426" s="12"/>
    </row>
    <row r="427" spans="4:10">
      <c r="D427" s="12"/>
      <c r="E427" s="12"/>
      <c r="F427" s="12"/>
      <c r="G427" s="12"/>
      <c r="H427" s="12"/>
      <c r="I427" s="12"/>
      <c r="J427" s="12"/>
    </row>
    <row r="428" spans="4:10">
      <c r="D428" s="12"/>
      <c r="E428" s="12"/>
      <c r="F428" s="12"/>
      <c r="G428" s="12"/>
      <c r="H428" s="12"/>
      <c r="I428" s="12"/>
      <c r="J428" s="12"/>
    </row>
    <row r="429" spans="4:10">
      <c r="D429" s="12"/>
      <c r="E429" s="12"/>
      <c r="F429" s="12"/>
      <c r="G429" s="12"/>
      <c r="H429" s="12"/>
      <c r="I429" s="12"/>
      <c r="J429" s="12"/>
    </row>
    <row r="430" spans="4:10">
      <c r="D430" s="12"/>
      <c r="E430" s="12"/>
      <c r="F430" s="12"/>
      <c r="G430" s="12"/>
      <c r="H430" s="12"/>
      <c r="I430" s="12"/>
      <c r="J430" s="12"/>
    </row>
    <row r="431" spans="4:10">
      <c r="D431" s="12"/>
      <c r="E431" s="12"/>
      <c r="F431" s="12"/>
      <c r="G431" s="12"/>
      <c r="H431" s="12"/>
      <c r="I431" s="12"/>
      <c r="J431" s="12"/>
    </row>
    <row r="432" spans="4:10">
      <c r="D432" s="12"/>
      <c r="E432" s="12"/>
      <c r="F432" s="12"/>
      <c r="G432" s="12"/>
      <c r="H432" s="12"/>
      <c r="I432" s="12"/>
      <c r="J432" s="12"/>
    </row>
    <row r="433" spans="4:10">
      <c r="D433" s="12"/>
      <c r="E433" s="12"/>
      <c r="F433" s="12"/>
      <c r="G433" s="12"/>
      <c r="H433" s="12"/>
      <c r="I433" s="12"/>
      <c r="J433" s="12"/>
    </row>
    <row r="434" spans="4:10">
      <c r="D434" s="12"/>
      <c r="E434" s="12"/>
      <c r="F434" s="12"/>
      <c r="G434" s="12"/>
      <c r="H434" s="12"/>
      <c r="I434" s="12"/>
      <c r="J434" s="12"/>
    </row>
    <row r="435" spans="4:10">
      <c r="D435" s="12"/>
      <c r="E435" s="12"/>
      <c r="F435" s="12"/>
      <c r="G435" s="12"/>
      <c r="H435" s="12"/>
      <c r="I435" s="12"/>
      <c r="J435" s="12"/>
    </row>
    <row r="436" spans="4:10">
      <c r="D436" s="12"/>
      <c r="E436" s="12"/>
      <c r="F436" s="12"/>
      <c r="G436" s="12"/>
      <c r="H436" s="12"/>
      <c r="I436" s="12"/>
      <c r="J436" s="12"/>
    </row>
    <row r="437" spans="4:10">
      <c r="D437" s="12"/>
      <c r="E437" s="12"/>
      <c r="F437" s="12"/>
      <c r="G437" s="12"/>
      <c r="H437" s="12"/>
      <c r="I437" s="12"/>
      <c r="J437" s="12"/>
    </row>
    <row r="438" spans="4:10">
      <c r="D438" s="12"/>
      <c r="E438" s="12"/>
      <c r="F438" s="12"/>
      <c r="G438" s="12"/>
      <c r="H438" s="12"/>
      <c r="I438" s="12"/>
      <c r="J438" s="12"/>
    </row>
    <row r="439" spans="4:10">
      <c r="D439" s="12"/>
      <c r="E439" s="12"/>
      <c r="F439" s="12"/>
      <c r="G439" s="12"/>
      <c r="H439" s="12"/>
      <c r="I439" s="12"/>
      <c r="J439" s="12"/>
    </row>
    <row r="440" spans="4:10">
      <c r="D440" s="12"/>
      <c r="E440" s="12"/>
      <c r="F440" s="12"/>
      <c r="G440" s="12"/>
      <c r="H440" s="12"/>
      <c r="I440" s="12"/>
      <c r="J440" s="12"/>
    </row>
    <row r="441" spans="4:10">
      <c r="D441" s="12"/>
      <c r="E441" s="12"/>
      <c r="F441" s="12"/>
      <c r="G441" s="12"/>
      <c r="H441" s="12"/>
      <c r="I441" s="12"/>
      <c r="J441" s="12"/>
    </row>
    <row r="442" spans="4:10">
      <c r="D442" s="12"/>
      <c r="E442" s="12"/>
      <c r="F442" s="12"/>
      <c r="G442" s="12"/>
      <c r="H442" s="12"/>
      <c r="I442" s="12"/>
      <c r="J442" s="12"/>
    </row>
    <row r="443" spans="4:10">
      <c r="D443" s="12"/>
      <c r="E443" s="12"/>
      <c r="F443" s="12"/>
      <c r="G443" s="12"/>
      <c r="H443" s="12"/>
      <c r="I443" s="12"/>
      <c r="J443" s="12"/>
    </row>
    <row r="444" spans="4:10">
      <c r="D444" s="12"/>
      <c r="E444" s="12"/>
      <c r="F444" s="12"/>
      <c r="G444" s="12"/>
      <c r="H444" s="12"/>
      <c r="I444" s="12"/>
      <c r="J444" s="12"/>
    </row>
    <row r="445" spans="4:10">
      <c r="D445" s="12"/>
      <c r="E445" s="12"/>
      <c r="F445" s="12"/>
      <c r="G445" s="12"/>
      <c r="H445" s="12"/>
      <c r="I445" s="12"/>
      <c r="J445" s="12"/>
    </row>
    <row r="446" spans="4:10">
      <c r="D446" s="12"/>
      <c r="E446" s="12"/>
      <c r="F446" s="12"/>
      <c r="G446" s="12"/>
      <c r="H446" s="12"/>
      <c r="I446" s="12"/>
      <c r="J446" s="12"/>
    </row>
    <row r="447" spans="4:10">
      <c r="D447" s="12"/>
      <c r="E447" s="12"/>
      <c r="F447" s="12"/>
      <c r="G447" s="12"/>
      <c r="H447" s="12"/>
      <c r="I447" s="12"/>
      <c r="J447" s="12"/>
    </row>
    <row r="448" spans="4:10">
      <c r="D448" s="12"/>
      <c r="E448" s="12"/>
      <c r="F448" s="12"/>
      <c r="G448" s="12"/>
      <c r="H448" s="12"/>
      <c r="I448" s="12"/>
      <c r="J448" s="12"/>
    </row>
    <row r="449" spans="4:10">
      <c r="D449" s="12"/>
      <c r="E449" s="12"/>
      <c r="F449" s="12"/>
      <c r="G449" s="12"/>
      <c r="H449" s="12"/>
      <c r="I449" s="12"/>
      <c r="J449" s="12"/>
    </row>
    <row r="450" spans="4:10">
      <c r="D450" s="12"/>
      <c r="E450" s="12"/>
      <c r="F450" s="12"/>
      <c r="G450" s="12"/>
      <c r="H450" s="12"/>
      <c r="I450" s="12"/>
      <c r="J450" s="12"/>
    </row>
    <row r="451" spans="4:10">
      <c r="D451" s="12"/>
      <c r="E451" s="12"/>
      <c r="F451" s="12"/>
      <c r="G451" s="12"/>
      <c r="H451" s="12"/>
      <c r="I451" s="12"/>
      <c r="J451" s="12"/>
    </row>
    <row r="452" spans="4:10">
      <c r="D452" s="12"/>
      <c r="E452" s="12"/>
      <c r="F452" s="12"/>
      <c r="G452" s="12"/>
      <c r="H452" s="12"/>
      <c r="I452" s="12"/>
      <c r="J452" s="12"/>
    </row>
    <row r="453" spans="4:10">
      <c r="D453" s="12"/>
      <c r="E453" s="12"/>
      <c r="F453" s="12"/>
      <c r="G453" s="12"/>
      <c r="H453" s="12"/>
      <c r="I453" s="12"/>
      <c r="J453" s="12"/>
    </row>
    <row r="454" spans="4:10">
      <c r="D454" s="12"/>
      <c r="E454" s="12"/>
      <c r="F454" s="12"/>
      <c r="G454" s="12"/>
      <c r="H454" s="12"/>
      <c r="I454" s="12"/>
      <c r="J454" s="12"/>
    </row>
    <row r="455" spans="4:10">
      <c r="D455" s="12"/>
      <c r="E455" s="12"/>
      <c r="F455" s="12"/>
      <c r="G455" s="12"/>
      <c r="H455" s="12"/>
      <c r="I455" s="12"/>
      <c r="J455" s="12"/>
    </row>
    <row r="456" spans="4:10">
      <c r="D456" s="12"/>
      <c r="E456" s="12"/>
      <c r="F456" s="12"/>
      <c r="G456" s="12"/>
      <c r="H456" s="12"/>
      <c r="I456" s="12"/>
      <c r="J456" s="12"/>
    </row>
    <row r="457" spans="4:10">
      <c r="D457" s="12"/>
      <c r="E457" s="12"/>
      <c r="F457" s="12"/>
      <c r="G457" s="12"/>
      <c r="H457" s="12"/>
      <c r="I457" s="12"/>
      <c r="J457" s="12"/>
    </row>
    <row r="458" spans="4:10">
      <c r="D458" s="12"/>
      <c r="E458" s="12"/>
      <c r="F458" s="12"/>
      <c r="G458" s="12"/>
      <c r="H458" s="12"/>
      <c r="I458" s="12"/>
      <c r="J458" s="12"/>
    </row>
    <row r="459" spans="4:10">
      <c r="D459" s="12"/>
      <c r="E459" s="12"/>
      <c r="F459" s="12"/>
      <c r="G459" s="12"/>
      <c r="H459" s="12"/>
      <c r="I459" s="12"/>
      <c r="J459" s="12"/>
    </row>
    <row r="460" spans="4:10">
      <c r="D460" s="12"/>
      <c r="E460" s="12"/>
      <c r="F460" s="12"/>
      <c r="G460" s="12"/>
      <c r="H460" s="12"/>
      <c r="I460" s="12"/>
      <c r="J460" s="12"/>
    </row>
    <row r="461" spans="4:10">
      <c r="D461" s="12"/>
      <c r="E461" s="12"/>
      <c r="F461" s="12"/>
      <c r="G461" s="12"/>
      <c r="H461" s="12"/>
      <c r="I461" s="12"/>
      <c r="J461" s="12"/>
    </row>
    <row r="462" spans="4:10">
      <c r="D462" s="12"/>
      <c r="E462" s="12"/>
      <c r="F462" s="12"/>
      <c r="G462" s="12"/>
      <c r="H462" s="12"/>
      <c r="I462" s="12"/>
      <c r="J462" s="12"/>
    </row>
    <row r="463" spans="4:10">
      <c r="D463" s="12"/>
      <c r="E463" s="12"/>
      <c r="F463" s="12"/>
      <c r="G463" s="12"/>
      <c r="H463" s="12"/>
      <c r="I463" s="12"/>
      <c r="J463" s="12"/>
    </row>
    <row r="464" spans="4:10">
      <c r="D464" s="12"/>
      <c r="E464" s="12"/>
      <c r="F464" s="12"/>
      <c r="G464" s="12"/>
      <c r="H464" s="12"/>
      <c r="I464" s="12"/>
      <c r="J464" s="12"/>
    </row>
    <row r="465" spans="4:10">
      <c r="D465" s="12"/>
      <c r="E465" s="12"/>
      <c r="F465" s="12"/>
      <c r="G465" s="12"/>
      <c r="H465" s="12"/>
      <c r="I465" s="12"/>
      <c r="J465" s="12"/>
    </row>
    <row r="466" spans="4:10">
      <c r="D466" s="12"/>
      <c r="E466" s="12"/>
      <c r="F466" s="12"/>
      <c r="G466" s="12"/>
      <c r="H466" s="12"/>
      <c r="I466" s="12"/>
      <c r="J466" s="12"/>
    </row>
    <row r="467" spans="4:10">
      <c r="D467" s="12"/>
      <c r="E467" s="12"/>
      <c r="F467" s="12"/>
      <c r="G467" s="12"/>
      <c r="H467" s="12"/>
      <c r="I467" s="12"/>
      <c r="J467" s="12"/>
    </row>
    <row r="468" spans="4:10">
      <c r="D468" s="12"/>
      <c r="E468" s="12"/>
      <c r="F468" s="12"/>
      <c r="G468" s="12"/>
      <c r="H468" s="12"/>
      <c r="I468" s="12"/>
      <c r="J468" s="12"/>
    </row>
    <row r="469" spans="4:10">
      <c r="D469" s="12"/>
      <c r="E469" s="12"/>
      <c r="F469" s="12"/>
      <c r="G469" s="12"/>
      <c r="H469" s="12"/>
      <c r="I469" s="12"/>
      <c r="J469" s="12"/>
    </row>
    <row r="470" spans="4:10">
      <c r="D470" s="12"/>
      <c r="E470" s="12"/>
      <c r="F470" s="12"/>
      <c r="G470" s="12"/>
      <c r="H470" s="12"/>
      <c r="I470" s="12"/>
      <c r="J470" s="12"/>
    </row>
    <row r="471" spans="4:10">
      <c r="D471" s="12"/>
      <c r="E471" s="12"/>
      <c r="F471" s="12"/>
      <c r="G471" s="12"/>
      <c r="H471" s="12"/>
      <c r="I471" s="12"/>
      <c r="J471" s="12"/>
    </row>
    <row r="472" spans="4:10">
      <c r="D472" s="12"/>
      <c r="E472" s="12"/>
      <c r="F472" s="12"/>
      <c r="G472" s="12"/>
      <c r="H472" s="12"/>
      <c r="I472" s="12"/>
      <c r="J472" s="12"/>
    </row>
    <row r="473" spans="4:10">
      <c r="D473" s="12"/>
      <c r="E473" s="12"/>
      <c r="F473" s="12"/>
      <c r="G473" s="12"/>
      <c r="H473" s="12"/>
      <c r="I473" s="12"/>
      <c r="J473" s="12"/>
    </row>
    <row r="474" spans="4:10">
      <c r="D474" s="12"/>
      <c r="E474" s="12"/>
      <c r="F474" s="12"/>
      <c r="G474" s="12"/>
      <c r="H474" s="12"/>
      <c r="I474" s="12"/>
      <c r="J474" s="12"/>
    </row>
    <row r="475" spans="4:10">
      <c r="D475" s="12"/>
      <c r="E475" s="12"/>
      <c r="F475" s="12"/>
      <c r="G475" s="12"/>
      <c r="H475" s="12"/>
      <c r="I475" s="12"/>
      <c r="J475" s="12"/>
    </row>
    <row r="476" spans="4:10">
      <c r="D476" s="12"/>
      <c r="E476" s="12"/>
      <c r="F476" s="12"/>
      <c r="G476" s="12"/>
      <c r="H476" s="12"/>
      <c r="I476" s="12"/>
      <c r="J476" s="12"/>
    </row>
    <row r="477" spans="4:10">
      <c r="D477" s="12"/>
      <c r="E477" s="12"/>
      <c r="F477" s="12"/>
      <c r="G477" s="12"/>
      <c r="H477" s="12"/>
      <c r="I477" s="12"/>
      <c r="J477" s="12"/>
    </row>
    <row r="478" spans="4:10">
      <c r="D478" s="12"/>
      <c r="E478" s="12"/>
      <c r="F478" s="12"/>
      <c r="G478" s="12"/>
      <c r="H478" s="12"/>
      <c r="I478" s="12"/>
      <c r="J478" s="12"/>
    </row>
    <row r="479" spans="4:10">
      <c r="D479" s="12"/>
      <c r="E479" s="12"/>
      <c r="F479" s="12"/>
      <c r="G479" s="12"/>
      <c r="H479" s="12"/>
      <c r="I479" s="12"/>
      <c r="J479" s="12"/>
    </row>
    <row r="480" spans="4:10">
      <c r="D480" s="12"/>
      <c r="E480" s="12"/>
      <c r="F480" s="12"/>
      <c r="G480" s="12"/>
      <c r="H480" s="12"/>
      <c r="I480" s="12"/>
      <c r="J480" s="12"/>
    </row>
    <row r="481" spans="4:10">
      <c r="D481" s="12"/>
      <c r="E481" s="12"/>
      <c r="F481" s="12"/>
      <c r="G481" s="12"/>
      <c r="H481" s="12"/>
      <c r="I481" s="12"/>
      <c r="J481" s="12"/>
    </row>
    <row r="482" spans="4:10">
      <c r="D482" s="12"/>
      <c r="E482" s="12"/>
      <c r="F482" s="12"/>
      <c r="G482" s="12"/>
      <c r="H482" s="12"/>
      <c r="I482" s="12"/>
      <c r="J482" s="12"/>
    </row>
    <row r="483" spans="4:10">
      <c r="D483" s="12"/>
      <c r="E483" s="12"/>
      <c r="F483" s="12"/>
      <c r="G483" s="12"/>
      <c r="H483" s="12"/>
      <c r="I483" s="12"/>
      <c r="J483" s="12"/>
    </row>
    <row r="484" spans="4:10">
      <c r="D484" s="12"/>
      <c r="E484" s="12"/>
      <c r="F484" s="12"/>
      <c r="G484" s="12"/>
      <c r="H484" s="12"/>
      <c r="I484" s="12"/>
      <c r="J484" s="12"/>
    </row>
    <row r="485" spans="4:10">
      <c r="D485" s="12"/>
      <c r="E485" s="12"/>
      <c r="F485" s="12"/>
      <c r="G485" s="12"/>
      <c r="H485" s="12"/>
      <c r="I485" s="12"/>
      <c r="J485" s="12"/>
    </row>
    <row r="486" spans="4:10">
      <c r="D486" s="12"/>
      <c r="E486" s="12"/>
      <c r="F486" s="12"/>
      <c r="G486" s="12"/>
      <c r="H486" s="12"/>
      <c r="I486" s="12"/>
      <c r="J486" s="12"/>
    </row>
    <row r="487" spans="4:10">
      <c r="D487" s="12"/>
      <c r="E487" s="12"/>
      <c r="F487" s="12"/>
      <c r="G487" s="12"/>
      <c r="H487" s="12"/>
      <c r="I487" s="12"/>
      <c r="J487" s="12"/>
    </row>
    <row r="488" spans="4:10">
      <c r="D488" s="12"/>
      <c r="E488" s="12"/>
      <c r="F488" s="12"/>
      <c r="G488" s="12"/>
      <c r="H488" s="12"/>
      <c r="I488" s="12"/>
      <c r="J488" s="12"/>
    </row>
    <row r="489" spans="4:10">
      <c r="D489" s="12"/>
      <c r="E489" s="12"/>
      <c r="F489" s="12"/>
      <c r="G489" s="12"/>
      <c r="H489" s="12"/>
      <c r="I489" s="12"/>
      <c r="J489" s="12"/>
    </row>
    <row r="490" spans="4:10">
      <c r="D490" s="12"/>
      <c r="E490" s="12"/>
      <c r="F490" s="12"/>
      <c r="G490" s="12"/>
      <c r="H490" s="12"/>
      <c r="I490" s="12"/>
      <c r="J490" s="12"/>
    </row>
    <row r="491" spans="4:10">
      <c r="D491" s="12"/>
      <c r="E491" s="12"/>
      <c r="F491" s="12"/>
      <c r="G491" s="12"/>
      <c r="H491" s="12"/>
      <c r="I491" s="12"/>
      <c r="J491" s="12"/>
    </row>
    <row r="492" spans="4:10">
      <c r="D492" s="12"/>
      <c r="E492" s="12"/>
      <c r="F492" s="12"/>
      <c r="G492" s="12"/>
      <c r="H492" s="12"/>
      <c r="I492" s="12"/>
      <c r="J492" s="12"/>
    </row>
    <row r="493" spans="4:10">
      <c r="D493" s="12"/>
      <c r="E493" s="12"/>
      <c r="F493" s="12"/>
      <c r="G493" s="12"/>
      <c r="H493" s="12"/>
      <c r="I493" s="12"/>
      <c r="J493" s="12"/>
    </row>
    <row r="494" spans="4:10">
      <c r="D494" s="12"/>
      <c r="E494" s="12"/>
      <c r="F494" s="12"/>
      <c r="G494" s="12"/>
      <c r="H494" s="12"/>
      <c r="I494" s="12"/>
      <c r="J494" s="12"/>
    </row>
    <row r="495" spans="4:10">
      <c r="D495" s="12"/>
      <c r="E495" s="12"/>
      <c r="F495" s="12"/>
      <c r="G495" s="12"/>
      <c r="H495" s="12"/>
      <c r="I495" s="12"/>
      <c r="J495" s="12"/>
    </row>
    <row r="496" spans="4:10">
      <c r="D496" s="12"/>
      <c r="E496" s="12"/>
      <c r="F496" s="12"/>
      <c r="G496" s="12"/>
      <c r="H496" s="12"/>
      <c r="I496" s="12"/>
      <c r="J496" s="12"/>
    </row>
    <row r="497" spans="4:10">
      <c r="D497" s="12"/>
      <c r="E497" s="12"/>
      <c r="F497" s="12"/>
      <c r="G497" s="12"/>
      <c r="H497" s="12"/>
      <c r="I497" s="12"/>
      <c r="J497" s="12"/>
    </row>
    <row r="498" spans="4:10">
      <c r="D498" s="12"/>
      <c r="E498" s="12"/>
      <c r="F498" s="12"/>
      <c r="G498" s="12"/>
      <c r="H498" s="12"/>
      <c r="I498" s="12"/>
      <c r="J498" s="12"/>
    </row>
    <row r="499" spans="4:10">
      <c r="D499" s="12"/>
      <c r="E499" s="12"/>
      <c r="F499" s="12"/>
      <c r="G499" s="12"/>
      <c r="H499" s="12"/>
      <c r="I499" s="12"/>
      <c r="J499" s="12"/>
    </row>
    <row r="500" spans="4:10">
      <c r="D500" s="12"/>
      <c r="E500" s="12"/>
      <c r="F500" s="12"/>
      <c r="G500" s="12"/>
      <c r="H500" s="12"/>
      <c r="I500" s="12"/>
      <c r="J500" s="12"/>
    </row>
    <row r="501" spans="4:10">
      <c r="D501" s="12"/>
      <c r="E501" s="12"/>
      <c r="F501" s="12"/>
      <c r="G501" s="12"/>
      <c r="H501" s="12"/>
      <c r="I501" s="12"/>
      <c r="J501" s="12"/>
    </row>
    <row r="502" spans="4:10">
      <c r="D502" s="12"/>
      <c r="E502" s="12"/>
      <c r="F502" s="12"/>
      <c r="G502" s="12"/>
      <c r="H502" s="12"/>
      <c r="I502" s="12"/>
      <c r="J502" s="12"/>
    </row>
    <row r="503" spans="4:10">
      <c r="D503" s="12"/>
      <c r="E503" s="12"/>
      <c r="F503" s="12"/>
      <c r="G503" s="12"/>
      <c r="H503" s="12"/>
      <c r="I503" s="12"/>
      <c r="J503" s="12"/>
    </row>
    <row r="504" spans="4:10">
      <c r="D504" s="12"/>
      <c r="E504" s="12"/>
      <c r="F504" s="12"/>
      <c r="G504" s="12"/>
      <c r="H504" s="12"/>
      <c r="I504" s="12"/>
      <c r="J504" s="12"/>
    </row>
    <row r="505" spans="4:10">
      <c r="D505" s="12"/>
      <c r="E505" s="12"/>
      <c r="F505" s="12"/>
      <c r="G505" s="12"/>
      <c r="H505" s="12"/>
      <c r="I505" s="12"/>
      <c r="J505" s="12"/>
    </row>
    <row r="506" spans="4:10">
      <c r="D506" s="12"/>
      <c r="E506" s="12"/>
      <c r="F506" s="12"/>
      <c r="G506" s="12"/>
      <c r="H506" s="12"/>
      <c r="I506" s="12"/>
      <c r="J506" s="12"/>
    </row>
    <row r="507" spans="4:10">
      <c r="D507" s="12"/>
      <c r="E507" s="12"/>
      <c r="F507" s="12"/>
      <c r="G507" s="12"/>
      <c r="H507" s="12"/>
      <c r="I507" s="12"/>
      <c r="J507" s="12"/>
    </row>
    <row r="508" spans="4:10">
      <c r="D508" s="12"/>
      <c r="E508" s="12"/>
      <c r="F508" s="12"/>
      <c r="G508" s="12"/>
      <c r="H508" s="12"/>
      <c r="I508" s="12"/>
      <c r="J508" s="12"/>
    </row>
    <row r="509" spans="4:10">
      <c r="D509" s="12"/>
      <c r="E509" s="12"/>
      <c r="F509" s="12"/>
      <c r="G509" s="12"/>
      <c r="H509" s="12"/>
      <c r="I509" s="12"/>
      <c r="J509" s="12"/>
    </row>
    <row r="510" spans="4:10">
      <c r="D510" s="12"/>
      <c r="E510" s="12"/>
      <c r="F510" s="12"/>
      <c r="G510" s="12"/>
      <c r="H510" s="12"/>
      <c r="I510" s="12"/>
      <c r="J510" s="12"/>
    </row>
    <row r="511" spans="4:10">
      <c r="D511" s="12"/>
      <c r="E511" s="12"/>
      <c r="F511" s="12"/>
      <c r="G511" s="12"/>
      <c r="H511" s="12"/>
      <c r="I511" s="12"/>
      <c r="J511" s="12"/>
    </row>
    <row r="512" spans="4:10">
      <c r="D512" s="12"/>
      <c r="E512" s="12"/>
      <c r="F512" s="12"/>
      <c r="G512" s="12"/>
      <c r="H512" s="12"/>
      <c r="I512" s="12"/>
      <c r="J512" s="12"/>
    </row>
    <row r="513" spans="4:10">
      <c r="D513" s="12"/>
      <c r="E513" s="12"/>
      <c r="F513" s="12"/>
      <c r="G513" s="12"/>
      <c r="H513" s="12"/>
      <c r="I513" s="12"/>
      <c r="J513" s="12"/>
    </row>
    <row r="514" spans="4:10">
      <c r="D514" s="12"/>
      <c r="E514" s="12"/>
      <c r="F514" s="12"/>
      <c r="G514" s="12"/>
      <c r="H514" s="12"/>
      <c r="I514" s="12"/>
      <c r="J514" s="12"/>
    </row>
    <row r="515" spans="4:10">
      <c r="D515" s="12"/>
      <c r="E515" s="12"/>
      <c r="F515" s="12"/>
      <c r="G515" s="12"/>
      <c r="H515" s="12"/>
      <c r="I515" s="12"/>
      <c r="J515" s="12"/>
    </row>
    <row r="516" spans="4:10">
      <c r="D516" s="12"/>
      <c r="E516" s="12"/>
      <c r="F516" s="12"/>
      <c r="G516" s="12"/>
      <c r="H516" s="12"/>
      <c r="I516" s="12"/>
      <c r="J516" s="12"/>
    </row>
    <row r="517" spans="4:10">
      <c r="D517" s="12"/>
      <c r="E517" s="12"/>
      <c r="F517" s="12"/>
      <c r="G517" s="12"/>
      <c r="H517" s="12"/>
      <c r="I517" s="12"/>
      <c r="J517" s="12"/>
    </row>
    <row r="518" spans="4:10">
      <c r="D518" s="12"/>
      <c r="E518" s="12"/>
      <c r="F518" s="12"/>
      <c r="G518" s="12"/>
      <c r="H518" s="12"/>
      <c r="I518" s="12"/>
      <c r="J518" s="12"/>
    </row>
    <row r="519" spans="4:10">
      <c r="D519" s="12"/>
      <c r="E519" s="12"/>
      <c r="F519" s="12"/>
      <c r="G519" s="12"/>
      <c r="H519" s="12"/>
      <c r="I519" s="12"/>
      <c r="J519" s="12"/>
    </row>
    <row r="520" spans="4:10">
      <c r="D520" s="12"/>
      <c r="E520" s="12"/>
      <c r="F520" s="12"/>
      <c r="G520" s="12"/>
      <c r="H520" s="12"/>
      <c r="I520" s="12"/>
      <c r="J520" s="12"/>
    </row>
    <row r="521" spans="4:10">
      <c r="D521" s="12"/>
      <c r="E521" s="12"/>
      <c r="F521" s="12"/>
      <c r="G521" s="12"/>
      <c r="H521" s="12"/>
      <c r="I521" s="12"/>
      <c r="J521" s="12"/>
    </row>
    <row r="522" spans="4:10">
      <c r="D522" s="12"/>
      <c r="E522" s="12"/>
      <c r="F522" s="12"/>
      <c r="G522" s="12"/>
      <c r="H522" s="12"/>
      <c r="I522" s="12"/>
      <c r="J522" s="12"/>
    </row>
    <row r="523" spans="4:10">
      <c r="D523" s="12"/>
      <c r="E523" s="12"/>
      <c r="F523" s="12"/>
      <c r="G523" s="12"/>
      <c r="H523" s="12"/>
      <c r="I523" s="12"/>
      <c r="J523" s="12"/>
    </row>
    <row r="524" spans="4:10">
      <c r="D524" s="12"/>
      <c r="E524" s="12"/>
      <c r="F524" s="12"/>
      <c r="G524" s="12"/>
      <c r="H524" s="12"/>
      <c r="I524" s="12"/>
      <c r="J524" s="12"/>
    </row>
    <row r="525" spans="4:10">
      <c r="D525" s="12"/>
      <c r="E525" s="12"/>
      <c r="F525" s="12"/>
      <c r="G525" s="12"/>
      <c r="H525" s="12"/>
      <c r="I525" s="12"/>
      <c r="J525" s="12"/>
    </row>
    <row r="526" spans="4:10">
      <c r="D526" s="12"/>
      <c r="E526" s="12"/>
      <c r="F526" s="12"/>
      <c r="G526" s="12"/>
      <c r="H526" s="12"/>
      <c r="I526" s="12"/>
      <c r="J526" s="12"/>
    </row>
    <row r="527" spans="4:10">
      <c r="D527" s="12"/>
      <c r="E527" s="12"/>
      <c r="F527" s="12"/>
      <c r="G527" s="12"/>
      <c r="H527" s="12"/>
      <c r="I527" s="12"/>
      <c r="J527" s="12"/>
    </row>
    <row r="528" spans="4:10">
      <c r="D528" s="12"/>
      <c r="E528" s="12"/>
      <c r="F528" s="12"/>
      <c r="G528" s="12"/>
      <c r="H528" s="12"/>
      <c r="I528" s="12"/>
      <c r="J528" s="12"/>
    </row>
    <row r="529" spans="4:10">
      <c r="D529" s="12"/>
      <c r="E529" s="12"/>
      <c r="F529" s="12"/>
      <c r="G529" s="12"/>
      <c r="H529" s="12"/>
      <c r="I529" s="12"/>
      <c r="J529" s="12"/>
    </row>
    <row r="530" spans="4:10">
      <c r="D530" s="12"/>
      <c r="E530" s="12"/>
      <c r="F530" s="12"/>
      <c r="G530" s="12"/>
      <c r="H530" s="12"/>
      <c r="I530" s="12"/>
      <c r="J530" s="12"/>
    </row>
    <row r="531" spans="4:10">
      <c r="D531" s="12"/>
      <c r="E531" s="12"/>
      <c r="F531" s="12"/>
      <c r="G531" s="12"/>
      <c r="H531" s="12"/>
      <c r="I531" s="12"/>
      <c r="J531" s="12"/>
    </row>
    <row r="532" spans="4:10">
      <c r="D532" s="12"/>
      <c r="E532" s="12"/>
      <c r="F532" s="12"/>
      <c r="G532" s="12"/>
      <c r="H532" s="12"/>
      <c r="I532" s="12"/>
      <c r="J532" s="12"/>
    </row>
    <row r="533" spans="4:10">
      <c r="D533" s="12"/>
      <c r="E533" s="12"/>
      <c r="F533" s="12"/>
      <c r="G533" s="12"/>
      <c r="H533" s="12"/>
      <c r="I533" s="12"/>
      <c r="J533" s="12"/>
    </row>
    <row r="534" spans="4:10">
      <c r="D534" s="12"/>
      <c r="E534" s="12"/>
      <c r="F534" s="12"/>
      <c r="G534" s="12"/>
      <c r="H534" s="12"/>
      <c r="I534" s="12"/>
      <c r="J534" s="12"/>
    </row>
    <row r="535" spans="4:10">
      <c r="D535" s="12"/>
      <c r="E535" s="12"/>
      <c r="F535" s="12"/>
      <c r="G535" s="12"/>
      <c r="H535" s="12"/>
      <c r="I535" s="12"/>
      <c r="J535" s="12"/>
    </row>
    <row r="536" spans="4:10">
      <c r="D536" s="12"/>
      <c r="E536" s="12"/>
      <c r="F536" s="12"/>
      <c r="G536" s="12"/>
      <c r="H536" s="12"/>
      <c r="I536" s="12"/>
      <c r="J536" s="12"/>
    </row>
    <row r="537" spans="4:10">
      <c r="D537" s="12"/>
      <c r="E537" s="12"/>
      <c r="F537" s="12"/>
      <c r="G537" s="12"/>
      <c r="H537" s="12"/>
      <c r="I537" s="12"/>
      <c r="J537" s="12"/>
    </row>
    <row r="538" spans="4:10">
      <c r="D538" s="12"/>
      <c r="E538" s="12"/>
      <c r="F538" s="12"/>
      <c r="G538" s="12"/>
      <c r="H538" s="12"/>
      <c r="I538" s="12"/>
      <c r="J538" s="12"/>
    </row>
    <row r="539" spans="4:10">
      <c r="D539" s="12"/>
      <c r="E539" s="12"/>
      <c r="F539" s="12"/>
      <c r="G539" s="12"/>
      <c r="H539" s="12"/>
      <c r="I539" s="12"/>
      <c r="J539" s="12"/>
    </row>
    <row r="540" spans="4:10">
      <c r="D540" s="12"/>
      <c r="E540" s="12"/>
      <c r="F540" s="12"/>
      <c r="G540" s="12"/>
      <c r="H540" s="12"/>
      <c r="I540" s="12"/>
      <c r="J540" s="12"/>
    </row>
    <row r="541" spans="4:10">
      <c r="D541" s="12"/>
      <c r="E541" s="12"/>
      <c r="F541" s="12"/>
      <c r="G541" s="12"/>
      <c r="H541" s="12"/>
      <c r="I541" s="12"/>
      <c r="J541" s="12"/>
    </row>
    <row r="542" spans="4:10">
      <c r="D542" s="12"/>
      <c r="E542" s="12"/>
      <c r="F542" s="12"/>
      <c r="G542" s="12"/>
      <c r="H542" s="12"/>
      <c r="I542" s="12"/>
      <c r="J542" s="12"/>
    </row>
    <row r="543" spans="4:10">
      <c r="D543" s="12"/>
      <c r="E543" s="12"/>
      <c r="F543" s="12"/>
      <c r="G543" s="12"/>
      <c r="H543" s="12"/>
      <c r="I543" s="12"/>
      <c r="J543" s="12"/>
    </row>
    <row r="544" spans="4:10">
      <c r="D544" s="12"/>
      <c r="E544" s="12"/>
      <c r="F544" s="12"/>
      <c r="G544" s="12"/>
      <c r="H544" s="12"/>
      <c r="I544" s="12"/>
      <c r="J544" s="12"/>
    </row>
    <row r="545" spans="4:10">
      <c r="D545" s="12"/>
      <c r="E545" s="12"/>
      <c r="F545" s="12"/>
      <c r="G545" s="12"/>
      <c r="H545" s="12"/>
      <c r="I545" s="12"/>
      <c r="J545" s="12"/>
    </row>
    <row r="546" spans="4:10">
      <c r="D546" s="12"/>
      <c r="E546" s="12"/>
      <c r="F546" s="12"/>
      <c r="G546" s="12"/>
      <c r="H546" s="12"/>
      <c r="I546" s="12"/>
      <c r="J546" s="12"/>
    </row>
    <row r="547" spans="4:10">
      <c r="D547" s="12"/>
      <c r="E547" s="12"/>
      <c r="F547" s="12"/>
      <c r="G547" s="12"/>
      <c r="H547" s="12"/>
      <c r="I547" s="12"/>
      <c r="J547" s="12"/>
    </row>
    <row r="548" spans="4:10">
      <c r="D548" s="12"/>
      <c r="E548" s="12"/>
      <c r="F548" s="12"/>
      <c r="G548" s="12"/>
      <c r="H548" s="12"/>
      <c r="I548" s="12"/>
      <c r="J548" s="12"/>
    </row>
    <row r="549" spans="4:10">
      <c r="D549" s="12"/>
      <c r="E549" s="12"/>
      <c r="F549" s="12"/>
      <c r="G549" s="12"/>
      <c r="H549" s="12"/>
      <c r="I549" s="12"/>
      <c r="J549" s="12"/>
    </row>
    <row r="550" spans="4:10">
      <c r="D550" s="12"/>
      <c r="E550" s="12"/>
      <c r="F550" s="12"/>
      <c r="G550" s="12"/>
      <c r="H550" s="12"/>
      <c r="I550" s="12"/>
      <c r="J550" s="12"/>
    </row>
    <row r="551" spans="4:10">
      <c r="D551" s="12"/>
      <c r="E551" s="12"/>
      <c r="F551" s="12"/>
      <c r="G551" s="12"/>
      <c r="H551" s="12"/>
      <c r="I551" s="12"/>
      <c r="J551" s="12"/>
    </row>
    <row r="552" spans="4:10">
      <c r="D552" s="12"/>
      <c r="E552" s="12"/>
      <c r="F552" s="12"/>
      <c r="G552" s="12"/>
      <c r="H552" s="12"/>
      <c r="I552" s="12"/>
      <c r="J552" s="12"/>
    </row>
    <row r="553" spans="4:10">
      <c r="D553" s="12"/>
      <c r="E553" s="12"/>
      <c r="F553" s="12"/>
      <c r="G553" s="12"/>
      <c r="H553" s="12"/>
      <c r="I553" s="12"/>
      <c r="J553" s="12"/>
    </row>
    <row r="554" spans="4:10">
      <c r="D554" s="12"/>
      <c r="E554" s="12"/>
      <c r="F554" s="12"/>
      <c r="G554" s="12"/>
      <c r="H554" s="12"/>
      <c r="I554" s="12"/>
      <c r="J554" s="12"/>
    </row>
    <row r="555" spans="4:10">
      <c r="D555" s="12"/>
      <c r="E555" s="12"/>
      <c r="F555" s="12"/>
      <c r="G555" s="12"/>
      <c r="H555" s="12"/>
      <c r="I555" s="12"/>
      <c r="J555" s="12"/>
    </row>
    <row r="556" spans="4:10">
      <c r="D556" s="12"/>
      <c r="E556" s="12"/>
      <c r="F556" s="12"/>
      <c r="G556" s="12"/>
      <c r="H556" s="12"/>
      <c r="I556" s="12"/>
      <c r="J556" s="12"/>
    </row>
    <row r="557" spans="4:10">
      <c r="D557" s="12"/>
      <c r="E557" s="12"/>
      <c r="F557" s="12"/>
      <c r="G557" s="12"/>
      <c r="H557" s="12"/>
      <c r="I557" s="12"/>
      <c r="J557" s="12"/>
    </row>
    <row r="558" spans="4:10">
      <c r="D558" s="12"/>
      <c r="E558" s="12"/>
      <c r="F558" s="12"/>
      <c r="G558" s="12"/>
      <c r="H558" s="12"/>
      <c r="I558" s="12"/>
      <c r="J558" s="12"/>
    </row>
    <row r="559" spans="4:10">
      <c r="D559" s="12"/>
      <c r="E559" s="12"/>
      <c r="F559" s="12"/>
      <c r="G559" s="12"/>
      <c r="H559" s="12"/>
      <c r="I559" s="12"/>
      <c r="J559" s="12"/>
    </row>
    <row r="560" spans="4:10">
      <c r="D560" s="12"/>
      <c r="E560" s="12"/>
      <c r="F560" s="12"/>
      <c r="G560" s="12"/>
      <c r="H560" s="12"/>
      <c r="I560" s="12"/>
      <c r="J560" s="12"/>
    </row>
    <row r="561" spans="4:10">
      <c r="D561" s="12"/>
      <c r="E561" s="12"/>
      <c r="F561" s="12"/>
      <c r="G561" s="12"/>
      <c r="H561" s="12"/>
      <c r="I561" s="12"/>
      <c r="J561" s="12"/>
    </row>
    <row r="562" spans="4:10">
      <c r="D562" s="12"/>
      <c r="E562" s="12"/>
      <c r="F562" s="12"/>
      <c r="G562" s="12"/>
      <c r="H562" s="12"/>
      <c r="I562" s="12"/>
      <c r="J562" s="12"/>
    </row>
    <row r="563" spans="4:10">
      <c r="D563" s="12"/>
      <c r="E563" s="12"/>
      <c r="F563" s="12"/>
      <c r="G563" s="12"/>
      <c r="H563" s="12"/>
      <c r="I563" s="12"/>
      <c r="J563" s="12"/>
    </row>
    <row r="564" spans="4:10">
      <c r="D564" s="12"/>
      <c r="E564" s="12"/>
      <c r="F564" s="12"/>
      <c r="G564" s="12"/>
      <c r="H564" s="12"/>
      <c r="I564" s="12"/>
      <c r="J564" s="12"/>
    </row>
    <row r="565" spans="4:10">
      <c r="D565" s="12"/>
      <c r="E565" s="12"/>
      <c r="F565" s="12"/>
      <c r="G565" s="12"/>
      <c r="H565" s="12"/>
      <c r="I565" s="12"/>
      <c r="J565" s="12"/>
    </row>
    <row r="566" spans="4:10">
      <c r="D566" s="12"/>
      <c r="E566" s="12"/>
      <c r="F566" s="12"/>
      <c r="G566" s="12"/>
      <c r="H566" s="12"/>
      <c r="I566" s="12"/>
      <c r="J566" s="12"/>
    </row>
    <row r="567" spans="4:10">
      <c r="D567" s="12"/>
      <c r="E567" s="12"/>
      <c r="F567" s="12"/>
      <c r="G567" s="12"/>
      <c r="H567" s="12"/>
      <c r="I567" s="12"/>
      <c r="J567" s="12"/>
    </row>
    <row r="568" spans="4:10">
      <c r="D568" s="12"/>
      <c r="E568" s="12"/>
      <c r="F568" s="12"/>
      <c r="G568" s="12"/>
      <c r="H568" s="12"/>
      <c r="I568" s="12"/>
      <c r="J568" s="12"/>
    </row>
    <row r="569" spans="4:10">
      <c r="D569" s="12"/>
      <c r="E569" s="12"/>
      <c r="F569" s="12"/>
      <c r="G569" s="12"/>
      <c r="H569" s="12"/>
      <c r="I569" s="12"/>
      <c r="J569" s="12"/>
    </row>
    <row r="570" spans="4:10">
      <c r="D570" s="12"/>
      <c r="E570" s="12"/>
      <c r="F570" s="12"/>
      <c r="G570" s="12"/>
      <c r="H570" s="12"/>
      <c r="I570" s="12"/>
      <c r="J570" s="12"/>
    </row>
    <row r="571" spans="4:10">
      <c r="D571" s="12"/>
      <c r="E571" s="12"/>
      <c r="F571" s="12"/>
      <c r="G571" s="12"/>
      <c r="H571" s="12"/>
      <c r="I571" s="12"/>
      <c r="J571" s="12"/>
    </row>
    <row r="572" spans="4:10">
      <c r="D572" s="12"/>
      <c r="E572" s="12"/>
      <c r="F572" s="12"/>
      <c r="G572" s="12"/>
      <c r="H572" s="12"/>
      <c r="I572" s="12"/>
      <c r="J572" s="12"/>
    </row>
    <row r="573" spans="4:10">
      <c r="D573" s="12"/>
      <c r="E573" s="12"/>
      <c r="F573" s="12"/>
      <c r="G573" s="12"/>
      <c r="H573" s="12"/>
      <c r="I573" s="12"/>
      <c r="J573" s="12"/>
    </row>
    <row r="574" spans="4:10">
      <c r="D574" s="12"/>
      <c r="E574" s="12"/>
      <c r="F574" s="12"/>
      <c r="G574" s="12"/>
      <c r="H574" s="12"/>
      <c r="I574" s="12"/>
      <c r="J574" s="12"/>
    </row>
    <row r="575" spans="4:10">
      <c r="D575" s="12"/>
      <c r="E575" s="12"/>
      <c r="F575" s="12"/>
      <c r="G575" s="12"/>
      <c r="H575" s="12"/>
      <c r="I575" s="12"/>
      <c r="J575" s="12"/>
    </row>
    <row r="576" spans="4:10">
      <c r="D576" s="12"/>
      <c r="E576" s="12"/>
      <c r="F576" s="12"/>
      <c r="G576" s="12"/>
      <c r="H576" s="12"/>
      <c r="I576" s="12"/>
      <c r="J576" s="12"/>
    </row>
    <row r="577" spans="4:10">
      <c r="D577" s="12"/>
      <c r="E577" s="12"/>
      <c r="F577" s="12"/>
      <c r="G577" s="12"/>
      <c r="H577" s="12"/>
      <c r="I577" s="12"/>
      <c r="J577" s="12"/>
    </row>
    <row r="578" spans="4:10">
      <c r="D578" s="12"/>
      <c r="E578" s="12"/>
      <c r="F578" s="12"/>
      <c r="G578" s="12"/>
      <c r="H578" s="12"/>
      <c r="I578" s="12"/>
      <c r="J578" s="12"/>
    </row>
    <row r="579" spans="4:10">
      <c r="D579" s="12"/>
      <c r="E579" s="12"/>
      <c r="F579" s="12"/>
      <c r="G579" s="12"/>
      <c r="H579" s="12"/>
      <c r="I579" s="12"/>
      <c r="J579" s="12"/>
    </row>
    <row r="580" spans="4:10">
      <c r="D580" s="12"/>
      <c r="E580" s="12"/>
      <c r="F580" s="12"/>
      <c r="G580" s="12"/>
      <c r="H580" s="12"/>
      <c r="I580" s="12"/>
      <c r="J580" s="12"/>
    </row>
    <row r="581" spans="4:10">
      <c r="D581" s="12"/>
      <c r="E581" s="12"/>
      <c r="F581" s="12"/>
      <c r="G581" s="12"/>
      <c r="H581" s="12"/>
      <c r="I581" s="12"/>
      <c r="J581" s="12"/>
    </row>
    <row r="582" spans="4:10">
      <c r="D582" s="12"/>
      <c r="E582" s="12"/>
      <c r="F582" s="12"/>
      <c r="G582" s="12"/>
      <c r="H582" s="12"/>
      <c r="I582" s="12"/>
      <c r="J582" s="12"/>
    </row>
    <row r="583" spans="4:10">
      <c r="D583" s="12"/>
      <c r="E583" s="12"/>
      <c r="F583" s="12"/>
      <c r="G583" s="12"/>
      <c r="H583" s="12"/>
      <c r="I583" s="12"/>
      <c r="J583" s="12"/>
    </row>
    <row r="584" spans="4:10">
      <c r="D584" s="12"/>
      <c r="E584" s="12"/>
      <c r="F584" s="12"/>
      <c r="G584" s="12"/>
      <c r="H584" s="12"/>
      <c r="I584" s="12"/>
      <c r="J584" s="12"/>
    </row>
    <row r="585" spans="4:10">
      <c r="D585" s="12"/>
      <c r="E585" s="12"/>
      <c r="F585" s="12"/>
      <c r="G585" s="12"/>
      <c r="H585" s="12"/>
      <c r="I585" s="12"/>
      <c r="J585" s="12"/>
    </row>
    <row r="586" spans="4:10">
      <c r="D586" s="12"/>
      <c r="E586" s="12"/>
      <c r="F586" s="12"/>
      <c r="G586" s="12"/>
      <c r="H586" s="12"/>
      <c r="I586" s="12"/>
      <c r="J586" s="12"/>
    </row>
    <row r="587" spans="4:10">
      <c r="D587" s="12"/>
      <c r="E587" s="12"/>
      <c r="F587" s="12"/>
      <c r="G587" s="12"/>
      <c r="H587" s="12"/>
      <c r="I587" s="12"/>
      <c r="J587" s="12"/>
    </row>
    <row r="588" spans="4:10">
      <c r="D588" s="12"/>
      <c r="E588" s="12"/>
      <c r="F588" s="12"/>
      <c r="G588" s="12"/>
      <c r="H588" s="12"/>
      <c r="I588" s="12"/>
      <c r="J588" s="12"/>
    </row>
    <row r="589" spans="4:10">
      <c r="D589" s="12"/>
      <c r="E589" s="12"/>
      <c r="F589" s="12"/>
      <c r="G589" s="12"/>
      <c r="H589" s="12"/>
      <c r="I589" s="12"/>
      <c r="J589" s="12"/>
    </row>
    <row r="590" spans="4:10">
      <c r="D590" s="12"/>
      <c r="E590" s="12"/>
      <c r="F590" s="12"/>
      <c r="G590" s="12"/>
      <c r="H590" s="12"/>
      <c r="I590" s="12"/>
      <c r="J590" s="12"/>
    </row>
    <row r="591" spans="4:10">
      <c r="D591" s="12"/>
      <c r="E591" s="12"/>
      <c r="F591" s="12"/>
      <c r="G591" s="12"/>
      <c r="H591" s="12"/>
      <c r="I591" s="12"/>
      <c r="J591" s="12"/>
    </row>
    <row r="592" spans="4:10">
      <c r="D592" s="12"/>
      <c r="E592" s="12"/>
      <c r="F592" s="12"/>
      <c r="G592" s="12"/>
      <c r="H592" s="12"/>
      <c r="I592" s="12"/>
      <c r="J592" s="12"/>
    </row>
    <row r="593" spans="4:10">
      <c r="D593" s="12"/>
      <c r="E593" s="12"/>
      <c r="F593" s="12"/>
      <c r="G593" s="12"/>
      <c r="H593" s="12"/>
      <c r="I593" s="12"/>
      <c r="J593" s="12"/>
    </row>
    <row r="594" spans="4:10">
      <c r="D594" s="12"/>
      <c r="E594" s="12"/>
      <c r="F594" s="12"/>
      <c r="G594" s="12"/>
      <c r="H594" s="12"/>
      <c r="I594" s="12"/>
      <c r="J594" s="12"/>
    </row>
    <row r="595" spans="4:10">
      <c r="D595" s="12"/>
      <c r="E595" s="12"/>
      <c r="F595" s="12"/>
      <c r="G595" s="12"/>
      <c r="H595" s="12"/>
      <c r="I595" s="12"/>
      <c r="J595" s="12"/>
    </row>
    <row r="596" spans="4:10">
      <c r="D596" s="12"/>
      <c r="E596" s="12"/>
      <c r="F596" s="12"/>
      <c r="G596" s="12"/>
      <c r="H596" s="12"/>
      <c r="I596" s="12"/>
      <c r="J596" s="12"/>
    </row>
    <row r="597" spans="4:10">
      <c r="D597" s="12"/>
      <c r="E597" s="12"/>
      <c r="F597" s="12"/>
      <c r="G597" s="12"/>
      <c r="H597" s="12"/>
      <c r="I597" s="12"/>
      <c r="J597" s="12"/>
    </row>
    <row r="598" spans="4:10">
      <c r="D598" s="12"/>
      <c r="E598" s="12"/>
      <c r="F598" s="12"/>
      <c r="G598" s="12"/>
      <c r="H598" s="12"/>
      <c r="I598" s="12"/>
      <c r="J598" s="12"/>
    </row>
    <row r="599" spans="4:10">
      <c r="D599" s="12"/>
      <c r="E599" s="12"/>
      <c r="F599" s="12"/>
      <c r="G599" s="12"/>
      <c r="H599" s="12"/>
      <c r="I599" s="12"/>
      <c r="J599" s="12"/>
    </row>
    <row r="600" spans="4:10">
      <c r="D600" s="12"/>
      <c r="E600" s="12"/>
      <c r="F600" s="12"/>
      <c r="G600" s="12"/>
      <c r="H600" s="12"/>
      <c r="I600" s="12"/>
      <c r="J600" s="12"/>
    </row>
    <row r="601" spans="4:10">
      <c r="D601" s="12"/>
      <c r="E601" s="12"/>
      <c r="F601" s="12"/>
      <c r="G601" s="12"/>
      <c r="H601" s="12"/>
      <c r="I601" s="12"/>
      <c r="J601" s="12"/>
    </row>
    <row r="602" spans="4:10">
      <c r="D602" s="12"/>
      <c r="E602" s="12"/>
      <c r="F602" s="12"/>
      <c r="G602" s="12"/>
      <c r="H602" s="12"/>
      <c r="I602" s="12"/>
      <c r="J602" s="12"/>
    </row>
    <row r="603" spans="4:10">
      <c r="D603" s="12"/>
      <c r="E603" s="12"/>
      <c r="F603" s="12"/>
      <c r="G603" s="12"/>
      <c r="H603" s="12"/>
      <c r="I603" s="12"/>
      <c r="J603" s="12"/>
    </row>
    <row r="604" spans="4:10">
      <c r="D604" s="12"/>
      <c r="E604" s="12"/>
      <c r="F604" s="12"/>
      <c r="G604" s="12"/>
      <c r="H604" s="12"/>
      <c r="I604" s="12"/>
      <c r="J604" s="12"/>
    </row>
    <row r="605" spans="4:10">
      <c r="D605" s="12"/>
      <c r="E605" s="12"/>
      <c r="F605" s="12"/>
      <c r="G605" s="12"/>
      <c r="H605" s="12"/>
      <c r="I605" s="12"/>
      <c r="J605" s="12"/>
    </row>
    <row r="606" spans="4:10">
      <c r="D606" s="12"/>
      <c r="E606" s="12"/>
      <c r="F606" s="12"/>
      <c r="G606" s="12"/>
      <c r="H606" s="12"/>
      <c r="I606" s="12"/>
      <c r="J606" s="12"/>
    </row>
    <row r="607" spans="4:10">
      <c r="D607" s="12"/>
      <c r="E607" s="12"/>
      <c r="F607" s="12"/>
      <c r="G607" s="12"/>
      <c r="H607" s="12"/>
      <c r="I607" s="12"/>
      <c r="J607" s="12"/>
    </row>
    <row r="608" spans="4:10">
      <c r="D608" s="12"/>
      <c r="E608" s="12"/>
      <c r="F608" s="12"/>
      <c r="G608" s="12"/>
      <c r="H608" s="12"/>
      <c r="I608" s="12"/>
      <c r="J608" s="12"/>
    </row>
    <row r="609" spans="4:10">
      <c r="D609" s="12"/>
      <c r="E609" s="12"/>
      <c r="F609" s="12"/>
      <c r="G609" s="12"/>
      <c r="H609" s="12"/>
      <c r="I609" s="12"/>
      <c r="J609" s="12"/>
    </row>
    <row r="610" spans="4:10">
      <c r="D610" s="12"/>
      <c r="E610" s="12"/>
      <c r="F610" s="12"/>
      <c r="G610" s="12"/>
      <c r="H610" s="12"/>
      <c r="I610" s="12"/>
      <c r="J610" s="12"/>
    </row>
    <row r="611" spans="4:10">
      <c r="D611" s="12"/>
      <c r="E611" s="12"/>
      <c r="F611" s="12"/>
      <c r="G611" s="12"/>
      <c r="H611" s="12"/>
      <c r="I611" s="12"/>
      <c r="J611" s="12"/>
    </row>
    <row r="612" spans="4:10">
      <c r="D612" s="12"/>
      <c r="E612" s="12"/>
      <c r="F612" s="12"/>
      <c r="G612" s="12"/>
      <c r="H612" s="12"/>
      <c r="I612" s="12"/>
      <c r="J612" s="12"/>
    </row>
    <row r="613" spans="4:10">
      <c r="D613" s="12"/>
      <c r="E613" s="12"/>
      <c r="F613" s="12"/>
      <c r="G613" s="12"/>
      <c r="H613" s="12"/>
      <c r="I613" s="12"/>
      <c r="J613" s="12"/>
    </row>
    <row r="614" spans="4:10">
      <c r="D614" s="12"/>
      <c r="E614" s="12"/>
      <c r="F614" s="12"/>
      <c r="G614" s="12"/>
      <c r="H614" s="12"/>
      <c r="I614" s="12"/>
      <c r="J614" s="12"/>
    </row>
    <row r="615" spans="4:10">
      <c r="D615" s="12"/>
      <c r="E615" s="12"/>
      <c r="F615" s="12"/>
      <c r="G615" s="12"/>
      <c r="H615" s="12"/>
      <c r="I615" s="12"/>
      <c r="J615" s="12"/>
    </row>
    <row r="616" spans="4:10">
      <c r="D616" s="12"/>
      <c r="E616" s="12"/>
      <c r="F616" s="12"/>
      <c r="G616" s="12"/>
      <c r="H616" s="12"/>
      <c r="I616" s="12"/>
      <c r="J616" s="12"/>
    </row>
    <row r="617" spans="4:10">
      <c r="D617" s="12"/>
      <c r="E617" s="12"/>
      <c r="F617" s="12"/>
      <c r="G617" s="12"/>
      <c r="H617" s="12"/>
      <c r="I617" s="12"/>
      <c r="J617" s="12"/>
    </row>
    <row r="618" spans="4:10">
      <c r="D618" s="12"/>
      <c r="E618" s="12"/>
      <c r="F618" s="12"/>
      <c r="G618" s="12"/>
      <c r="H618" s="12"/>
      <c r="I618" s="12"/>
      <c r="J618" s="12"/>
    </row>
    <row r="619" spans="4:10">
      <c r="D619" s="12"/>
      <c r="E619" s="12"/>
      <c r="F619" s="12"/>
      <c r="G619" s="12"/>
      <c r="H619" s="12"/>
      <c r="I619" s="12"/>
      <c r="J619" s="12"/>
    </row>
    <row r="620" spans="4:10">
      <c r="D620" s="12"/>
      <c r="E620" s="12"/>
      <c r="F620" s="12"/>
      <c r="G620" s="12"/>
      <c r="H620" s="12"/>
      <c r="I620" s="12"/>
      <c r="J620" s="12"/>
    </row>
    <row r="621" spans="4:10">
      <c r="D621" s="12"/>
      <c r="E621" s="12"/>
      <c r="F621" s="12"/>
      <c r="G621" s="12"/>
      <c r="H621" s="12"/>
      <c r="I621" s="12"/>
      <c r="J621" s="12"/>
    </row>
    <row r="622" spans="4:10">
      <c r="D622" s="12"/>
      <c r="E622" s="12"/>
      <c r="F622" s="12"/>
      <c r="G622" s="12"/>
      <c r="H622" s="12"/>
      <c r="I622" s="12"/>
      <c r="J622" s="12"/>
    </row>
    <row r="623" spans="4:10">
      <c r="D623" s="12"/>
      <c r="E623" s="12"/>
      <c r="F623" s="12"/>
      <c r="G623" s="12"/>
      <c r="H623" s="12"/>
      <c r="I623" s="12"/>
      <c r="J623" s="12"/>
    </row>
    <row r="624" spans="4:10">
      <c r="D624" s="12"/>
      <c r="E624" s="12"/>
      <c r="F624" s="12"/>
      <c r="G624" s="12"/>
      <c r="H624" s="12"/>
      <c r="I624" s="12"/>
      <c r="J624" s="12"/>
    </row>
    <row r="625" spans="4:10">
      <c r="D625" s="12"/>
      <c r="E625" s="12"/>
      <c r="F625" s="12"/>
      <c r="G625" s="12"/>
      <c r="H625" s="12"/>
      <c r="I625" s="12"/>
      <c r="J625" s="12"/>
    </row>
    <row r="626" spans="4:10">
      <c r="D626" s="12"/>
      <c r="E626" s="12"/>
      <c r="F626" s="12"/>
      <c r="G626" s="12"/>
      <c r="H626" s="12"/>
      <c r="I626" s="12"/>
      <c r="J626" s="12"/>
    </row>
    <row r="627" spans="4:10">
      <c r="D627" s="12"/>
      <c r="E627" s="12"/>
      <c r="F627" s="12"/>
      <c r="G627" s="12"/>
      <c r="H627" s="12"/>
      <c r="I627" s="12"/>
      <c r="J627" s="12"/>
    </row>
    <row r="628" spans="4:10">
      <c r="D628" s="12"/>
      <c r="E628" s="12"/>
      <c r="F628" s="12"/>
      <c r="G628" s="12"/>
      <c r="H628" s="12"/>
      <c r="I628" s="12"/>
      <c r="J628" s="12"/>
    </row>
    <row r="629" spans="4:10">
      <c r="D629" s="12"/>
      <c r="E629" s="12"/>
      <c r="F629" s="12"/>
      <c r="G629" s="12"/>
      <c r="H629" s="12"/>
      <c r="I629" s="12"/>
      <c r="J629" s="12"/>
    </row>
    <row r="630" spans="4:10">
      <c r="D630" s="12"/>
      <c r="E630" s="12"/>
      <c r="F630" s="12"/>
      <c r="G630" s="12"/>
      <c r="H630" s="12"/>
      <c r="I630" s="12"/>
      <c r="J630" s="12"/>
    </row>
    <row r="631" spans="4:10">
      <c r="D631" s="12"/>
      <c r="E631" s="12"/>
      <c r="F631" s="12"/>
      <c r="G631" s="12"/>
      <c r="H631" s="12"/>
      <c r="I631" s="12"/>
      <c r="J631" s="12"/>
    </row>
    <row r="632" spans="4:10">
      <c r="D632" s="12"/>
      <c r="E632" s="12"/>
      <c r="F632" s="12"/>
      <c r="G632" s="12"/>
      <c r="H632" s="12"/>
      <c r="I632" s="12"/>
      <c r="J632" s="12"/>
    </row>
    <row r="633" spans="4:10">
      <c r="D633" s="12"/>
      <c r="E633" s="12"/>
      <c r="F633" s="12"/>
      <c r="G633" s="12"/>
      <c r="H633" s="12"/>
      <c r="I633" s="12"/>
      <c r="J633" s="12"/>
    </row>
    <row r="634" spans="4:10">
      <c r="D634" s="12"/>
      <c r="E634" s="12"/>
      <c r="F634" s="12"/>
      <c r="G634" s="12"/>
      <c r="H634" s="12"/>
      <c r="I634" s="12"/>
      <c r="J634" s="12"/>
    </row>
    <row r="635" spans="4:10">
      <c r="D635" s="12"/>
      <c r="E635" s="12"/>
      <c r="F635" s="12"/>
      <c r="G635" s="12"/>
      <c r="H635" s="12"/>
      <c r="I635" s="12"/>
      <c r="J635" s="12"/>
    </row>
    <row r="636" spans="4:10">
      <c r="D636" s="12"/>
      <c r="E636" s="12"/>
      <c r="F636" s="12"/>
      <c r="G636" s="12"/>
      <c r="H636" s="12"/>
      <c r="I636" s="12"/>
      <c r="J636" s="12"/>
    </row>
    <row r="637" spans="4:10">
      <c r="D637" s="12"/>
      <c r="E637" s="12"/>
      <c r="F637" s="12"/>
      <c r="G637" s="12"/>
      <c r="H637" s="12"/>
      <c r="I637" s="12"/>
      <c r="J637" s="12"/>
    </row>
    <row r="638" spans="4:10">
      <c r="D638" s="12"/>
      <c r="E638" s="12"/>
      <c r="F638" s="12"/>
      <c r="G638" s="12"/>
      <c r="H638" s="12"/>
      <c r="I638" s="12"/>
      <c r="J638" s="12"/>
    </row>
    <row r="639" spans="4:10">
      <c r="D639" s="12"/>
      <c r="E639" s="12"/>
      <c r="F639" s="12"/>
      <c r="G639" s="12"/>
      <c r="H639" s="12"/>
      <c r="I639" s="12"/>
      <c r="J639" s="12"/>
    </row>
    <row r="640" spans="4:10">
      <c r="D640" s="12"/>
      <c r="E640" s="12"/>
      <c r="F640" s="12"/>
      <c r="G640" s="12"/>
      <c r="H640" s="12"/>
      <c r="I640" s="12"/>
      <c r="J640" s="12"/>
    </row>
    <row r="641" spans="4:10">
      <c r="D641" s="12"/>
      <c r="E641" s="12"/>
      <c r="F641" s="12"/>
      <c r="G641" s="12"/>
      <c r="H641" s="12"/>
      <c r="I641" s="12"/>
      <c r="J641" s="12"/>
    </row>
    <row r="642" spans="4:10">
      <c r="D642" s="12"/>
      <c r="E642" s="12"/>
      <c r="F642" s="12"/>
      <c r="G642" s="12"/>
      <c r="H642" s="12"/>
      <c r="I642" s="12"/>
      <c r="J642" s="12"/>
    </row>
    <row r="643" spans="4:10">
      <c r="D643" s="12"/>
      <c r="E643" s="12"/>
      <c r="F643" s="12"/>
      <c r="G643" s="12"/>
      <c r="H643" s="12"/>
      <c r="I643" s="12"/>
      <c r="J643" s="12"/>
    </row>
    <row r="644" spans="4:10">
      <c r="D644" s="12"/>
      <c r="E644" s="12"/>
      <c r="F644" s="12"/>
      <c r="G644" s="12"/>
      <c r="H644" s="12"/>
      <c r="I644" s="12"/>
      <c r="J644" s="12"/>
    </row>
    <row r="645" spans="4:10">
      <c r="D645" s="12"/>
      <c r="E645" s="12"/>
      <c r="F645" s="12"/>
      <c r="G645" s="12"/>
      <c r="H645" s="12"/>
      <c r="I645" s="12"/>
      <c r="J645" s="12"/>
    </row>
    <row r="646" spans="4:10">
      <c r="D646" s="12"/>
      <c r="E646" s="12"/>
      <c r="F646" s="12"/>
      <c r="G646" s="12"/>
      <c r="H646" s="12"/>
      <c r="I646" s="12"/>
      <c r="J646" s="12"/>
    </row>
    <row r="647" spans="4:10">
      <c r="D647" s="12"/>
      <c r="E647" s="12"/>
      <c r="F647" s="12"/>
      <c r="G647" s="12"/>
      <c r="H647" s="12"/>
      <c r="I647" s="12"/>
      <c r="J647" s="12"/>
    </row>
    <row r="648" spans="4:10">
      <c r="D648" s="12"/>
      <c r="E648" s="12"/>
      <c r="F648" s="12"/>
      <c r="G648" s="12"/>
      <c r="H648" s="12"/>
      <c r="I648" s="12"/>
      <c r="J648" s="12"/>
    </row>
    <row r="649" spans="4:10">
      <c r="D649" s="12"/>
      <c r="E649" s="12"/>
      <c r="F649" s="12"/>
      <c r="G649" s="12"/>
      <c r="H649" s="12"/>
      <c r="I649" s="12"/>
      <c r="J649" s="12"/>
    </row>
    <row r="650" spans="4:10">
      <c r="D650" s="12"/>
      <c r="E650" s="12"/>
      <c r="F650" s="12"/>
      <c r="G650" s="12"/>
      <c r="H650" s="12"/>
      <c r="I650" s="12"/>
      <c r="J650" s="12"/>
    </row>
    <row r="651" spans="4:10">
      <c r="D651" s="12"/>
      <c r="E651" s="12"/>
      <c r="F651" s="12"/>
      <c r="G651" s="12"/>
      <c r="H651" s="12"/>
      <c r="I651" s="12"/>
      <c r="J651" s="12"/>
    </row>
    <row r="652" spans="4:10">
      <c r="D652" s="12"/>
      <c r="E652" s="12"/>
      <c r="F652" s="12"/>
      <c r="G652" s="12"/>
      <c r="H652" s="12"/>
      <c r="I652" s="12"/>
      <c r="J652" s="12"/>
    </row>
    <row r="653" spans="4:10">
      <c r="D653" s="12"/>
      <c r="E653" s="12"/>
      <c r="F653" s="12"/>
      <c r="G653" s="12"/>
      <c r="H653" s="12"/>
      <c r="I653" s="12"/>
      <c r="J653" s="12"/>
    </row>
    <row r="654" spans="4:10">
      <c r="D654" s="12"/>
      <c r="E654" s="12"/>
      <c r="F654" s="12"/>
      <c r="G654" s="12"/>
      <c r="H654" s="12"/>
      <c r="I654" s="12"/>
      <c r="J654" s="12"/>
    </row>
    <row r="655" spans="4:10">
      <c r="D655" s="12"/>
      <c r="E655" s="12"/>
      <c r="F655" s="12"/>
      <c r="G655" s="12"/>
      <c r="H655" s="12"/>
      <c r="I655" s="12"/>
      <c r="J655" s="12"/>
    </row>
    <row r="656" spans="4:10">
      <c r="D656" s="12"/>
      <c r="E656" s="12"/>
      <c r="F656" s="12"/>
      <c r="G656" s="12"/>
      <c r="H656" s="12"/>
      <c r="I656" s="12"/>
      <c r="J656" s="12"/>
    </row>
    <row r="657" spans="4:10">
      <c r="D657" s="12"/>
      <c r="E657" s="12"/>
      <c r="F657" s="12"/>
      <c r="G657" s="12"/>
      <c r="H657" s="12"/>
      <c r="I657" s="12"/>
      <c r="J657" s="12"/>
    </row>
    <row r="658" spans="4:10">
      <c r="D658" s="12"/>
      <c r="E658" s="12"/>
      <c r="F658" s="12"/>
      <c r="G658" s="12"/>
      <c r="H658" s="12"/>
      <c r="I658" s="12"/>
      <c r="J658" s="12"/>
    </row>
    <row r="659" spans="4:10">
      <c r="D659" s="12"/>
      <c r="E659" s="12"/>
      <c r="F659" s="12"/>
      <c r="G659" s="12"/>
      <c r="H659" s="12"/>
      <c r="I659" s="12"/>
      <c r="J659" s="12"/>
    </row>
    <row r="660" spans="4:10">
      <c r="D660" s="12"/>
      <c r="E660" s="12"/>
      <c r="F660" s="12"/>
      <c r="G660" s="12"/>
      <c r="H660" s="12"/>
      <c r="I660" s="12"/>
      <c r="J660" s="12"/>
    </row>
    <row r="661" spans="4:10">
      <c r="D661" s="12"/>
      <c r="E661" s="12"/>
      <c r="F661" s="12"/>
      <c r="G661" s="12"/>
      <c r="H661" s="12"/>
      <c r="I661" s="12"/>
      <c r="J661" s="12"/>
    </row>
    <row r="662" spans="4:10">
      <c r="D662" s="12"/>
      <c r="E662" s="12"/>
      <c r="F662" s="12"/>
      <c r="G662" s="12"/>
      <c r="H662" s="12"/>
      <c r="I662" s="12"/>
      <c r="J662" s="12"/>
    </row>
    <row r="663" spans="4:10">
      <c r="D663" s="12"/>
      <c r="E663" s="12"/>
      <c r="F663" s="12"/>
      <c r="G663" s="12"/>
      <c r="H663" s="12"/>
      <c r="I663" s="12"/>
      <c r="J663" s="12"/>
    </row>
    <row r="664" spans="4:10">
      <c r="D664" s="12"/>
      <c r="E664" s="12"/>
      <c r="F664" s="12"/>
      <c r="G664" s="12"/>
      <c r="H664" s="12"/>
      <c r="I664" s="12"/>
      <c r="J664" s="12"/>
    </row>
    <row r="665" spans="4:10">
      <c r="D665" s="12"/>
      <c r="E665" s="12"/>
      <c r="F665" s="12"/>
      <c r="G665" s="12"/>
      <c r="H665" s="12"/>
      <c r="I665" s="12"/>
      <c r="J665" s="12"/>
    </row>
    <row r="666" spans="4:10">
      <c r="D666" s="12"/>
      <c r="E666" s="12"/>
      <c r="F666" s="12"/>
      <c r="G666" s="12"/>
      <c r="H666" s="12"/>
      <c r="I666" s="12"/>
      <c r="J666" s="12"/>
    </row>
    <row r="667" spans="4:10">
      <c r="D667" s="12"/>
      <c r="E667" s="12"/>
      <c r="F667" s="12"/>
      <c r="G667" s="12"/>
      <c r="H667" s="12"/>
      <c r="I667" s="12"/>
      <c r="J667" s="12"/>
    </row>
    <row r="668" spans="4:10">
      <c r="D668" s="12"/>
      <c r="E668" s="12"/>
      <c r="F668" s="12"/>
      <c r="G668" s="12"/>
      <c r="H668" s="12"/>
      <c r="I668" s="12"/>
      <c r="J668" s="12"/>
    </row>
    <row r="669" spans="4:10">
      <c r="D669" s="12"/>
      <c r="E669" s="12"/>
      <c r="F669" s="12"/>
      <c r="G669" s="12"/>
      <c r="H669" s="12"/>
      <c r="I669" s="12"/>
      <c r="J669" s="12"/>
    </row>
    <row r="670" spans="4:10">
      <c r="D670" s="12"/>
      <c r="E670" s="12"/>
      <c r="F670" s="12"/>
      <c r="G670" s="12"/>
      <c r="H670" s="12"/>
      <c r="I670" s="12"/>
      <c r="J670" s="12"/>
    </row>
    <row r="671" spans="4:10">
      <c r="D671" s="12"/>
      <c r="E671" s="12"/>
      <c r="F671" s="12"/>
      <c r="G671" s="12"/>
      <c r="H671" s="12"/>
      <c r="I671" s="12"/>
      <c r="J671" s="12"/>
    </row>
    <row r="672" spans="4:10">
      <c r="D672" s="12"/>
      <c r="E672" s="12"/>
      <c r="F672" s="12"/>
      <c r="G672" s="12"/>
      <c r="H672" s="12"/>
      <c r="I672" s="12"/>
      <c r="J672" s="12"/>
    </row>
    <row r="673" spans="4:10">
      <c r="D673" s="12"/>
      <c r="E673" s="12"/>
      <c r="F673" s="12"/>
      <c r="G673" s="12"/>
      <c r="H673" s="12"/>
      <c r="I673" s="12"/>
      <c r="J673" s="12"/>
    </row>
    <row r="674" spans="4:10">
      <c r="D674" s="12"/>
      <c r="E674" s="12"/>
      <c r="F674" s="12"/>
      <c r="G674" s="12"/>
      <c r="H674" s="12"/>
      <c r="I674" s="12"/>
      <c r="J674" s="12"/>
    </row>
    <row r="675" spans="4:10">
      <c r="D675" s="12"/>
      <c r="E675" s="12"/>
      <c r="F675" s="12"/>
      <c r="G675" s="12"/>
      <c r="H675" s="12"/>
      <c r="I675" s="12"/>
      <c r="J675" s="12"/>
    </row>
    <row r="676" spans="4:10">
      <c r="D676" s="12"/>
      <c r="E676" s="12"/>
      <c r="F676" s="12"/>
      <c r="G676" s="12"/>
      <c r="H676" s="12"/>
      <c r="I676" s="12"/>
      <c r="J676" s="12"/>
    </row>
    <row r="677" spans="4:10">
      <c r="D677" s="12"/>
      <c r="E677" s="12"/>
      <c r="F677" s="12"/>
      <c r="G677" s="12"/>
      <c r="H677" s="12"/>
      <c r="I677" s="12"/>
      <c r="J677" s="12"/>
    </row>
    <row r="678" spans="4:10">
      <c r="D678" s="12"/>
      <c r="E678" s="12"/>
      <c r="F678" s="12"/>
      <c r="G678" s="12"/>
      <c r="H678" s="12"/>
      <c r="I678" s="12"/>
      <c r="J678" s="12"/>
    </row>
    <row r="679" spans="4:10">
      <c r="D679" s="12"/>
      <c r="E679" s="12"/>
      <c r="F679" s="12"/>
      <c r="G679" s="12"/>
      <c r="H679" s="12"/>
      <c r="I679" s="12"/>
      <c r="J679" s="12"/>
    </row>
    <row r="680" spans="4:10">
      <c r="D680" s="12"/>
      <c r="E680" s="12"/>
      <c r="F680" s="12"/>
      <c r="G680" s="12"/>
      <c r="H680" s="12"/>
      <c r="I680" s="12"/>
      <c r="J680" s="12"/>
    </row>
    <row r="681" spans="4:10">
      <c r="D681" s="12"/>
      <c r="E681" s="12"/>
      <c r="F681" s="12"/>
      <c r="G681" s="12"/>
      <c r="H681" s="12"/>
      <c r="I681" s="12"/>
      <c r="J681" s="12"/>
    </row>
    <row r="682" spans="4:10">
      <c r="D682" s="12"/>
      <c r="E682" s="12"/>
      <c r="F682" s="12"/>
      <c r="G682" s="12"/>
      <c r="H682" s="12"/>
      <c r="I682" s="12"/>
      <c r="J682" s="12"/>
    </row>
    <row r="683" spans="4:10">
      <c r="D683" s="12"/>
      <c r="E683" s="12"/>
      <c r="F683" s="12"/>
      <c r="G683" s="12"/>
      <c r="H683" s="12"/>
      <c r="I683" s="12"/>
      <c r="J683" s="12"/>
    </row>
    <row r="684" spans="4:10">
      <c r="D684" s="12"/>
      <c r="E684" s="12"/>
      <c r="F684" s="12"/>
      <c r="G684" s="12"/>
      <c r="H684" s="12"/>
      <c r="I684" s="12"/>
      <c r="J684" s="12"/>
    </row>
    <row r="685" spans="4:10">
      <c r="D685" s="12"/>
      <c r="E685" s="12"/>
      <c r="F685" s="12"/>
      <c r="G685" s="12"/>
      <c r="H685" s="12"/>
      <c r="I685" s="12"/>
      <c r="J685" s="12"/>
    </row>
    <row r="686" spans="4:10">
      <c r="D686" s="12"/>
      <c r="E686" s="12"/>
      <c r="F686" s="12"/>
      <c r="G686" s="12"/>
      <c r="H686" s="12"/>
      <c r="I686" s="12"/>
      <c r="J686" s="12"/>
    </row>
    <row r="687" spans="4:10">
      <c r="D687" s="12"/>
      <c r="E687" s="12"/>
      <c r="F687" s="12"/>
      <c r="G687" s="12"/>
      <c r="H687" s="12"/>
      <c r="I687" s="12"/>
      <c r="J687" s="12"/>
    </row>
    <row r="688" spans="4:10">
      <c r="D688" s="12"/>
      <c r="E688" s="12"/>
      <c r="F688" s="12"/>
      <c r="G688" s="12"/>
      <c r="H688" s="12"/>
      <c r="I688" s="12"/>
      <c r="J688" s="12"/>
    </row>
    <row r="689" spans="4:10">
      <c r="D689" s="12"/>
      <c r="E689" s="12"/>
      <c r="F689" s="12"/>
      <c r="G689" s="12"/>
      <c r="H689" s="12"/>
      <c r="I689" s="12"/>
      <c r="J689" s="12"/>
    </row>
    <row r="690" spans="4:10">
      <c r="D690" s="12"/>
      <c r="E690" s="12"/>
      <c r="F690" s="12"/>
      <c r="G690" s="12"/>
      <c r="H690" s="12"/>
      <c r="I690" s="12"/>
      <c r="J690" s="12"/>
    </row>
    <row r="691" spans="4:10">
      <c r="D691" s="12"/>
      <c r="E691" s="12"/>
      <c r="F691" s="12"/>
      <c r="G691" s="12"/>
      <c r="H691" s="12"/>
      <c r="I691" s="12"/>
      <c r="J691" s="12"/>
    </row>
    <row r="692" spans="4:10">
      <c r="D692" s="12"/>
      <c r="E692" s="12"/>
      <c r="F692" s="12"/>
      <c r="G692" s="12"/>
      <c r="H692" s="12"/>
      <c r="I692" s="12"/>
      <c r="J692" s="12"/>
    </row>
    <row r="693" spans="4:10">
      <c r="D693" s="12"/>
      <c r="E693" s="12"/>
      <c r="F693" s="12"/>
      <c r="G693" s="12"/>
      <c r="H693" s="12"/>
      <c r="I693" s="12"/>
      <c r="J693" s="12"/>
    </row>
    <row r="694" spans="4:10">
      <c r="D694" s="12"/>
      <c r="E694" s="12"/>
      <c r="F694" s="12"/>
      <c r="G694" s="12"/>
      <c r="H694" s="12"/>
      <c r="I694" s="12"/>
      <c r="J694" s="12"/>
    </row>
    <row r="695" spans="4:10">
      <c r="D695" s="12"/>
      <c r="E695" s="12"/>
      <c r="F695" s="12"/>
      <c r="G695" s="12"/>
      <c r="H695" s="12"/>
      <c r="I695" s="12"/>
      <c r="J695" s="12"/>
    </row>
    <row r="696" spans="4:10">
      <c r="D696" s="12"/>
      <c r="E696" s="12"/>
      <c r="F696" s="12"/>
      <c r="G696" s="12"/>
      <c r="H696" s="12"/>
      <c r="I696" s="12"/>
      <c r="J696" s="12"/>
    </row>
    <row r="697" spans="4:10">
      <c r="D697" s="12"/>
      <c r="E697" s="12"/>
      <c r="F697" s="12"/>
      <c r="G697" s="12"/>
      <c r="H697" s="12"/>
      <c r="I697" s="12"/>
      <c r="J697" s="12"/>
    </row>
    <row r="698" spans="4:10">
      <c r="D698" s="12"/>
      <c r="E698" s="12"/>
      <c r="F698" s="12"/>
      <c r="G698" s="12"/>
      <c r="H698" s="12"/>
      <c r="I698" s="12"/>
      <c r="J698" s="12"/>
    </row>
    <row r="699" spans="4:10">
      <c r="D699" s="12"/>
      <c r="E699" s="12"/>
      <c r="F699" s="12"/>
      <c r="G699" s="12"/>
      <c r="H699" s="12"/>
      <c r="I699" s="12"/>
      <c r="J699" s="12"/>
    </row>
    <row r="700" spans="4:10">
      <c r="D700" s="12"/>
      <c r="E700" s="12"/>
      <c r="F700" s="12"/>
      <c r="G700" s="12"/>
      <c r="H700" s="12"/>
      <c r="I700" s="12"/>
      <c r="J700" s="12"/>
    </row>
    <row r="701" spans="4:10">
      <c r="D701" s="12"/>
      <c r="E701" s="12"/>
      <c r="F701" s="12"/>
      <c r="G701" s="12"/>
      <c r="H701" s="12"/>
      <c r="I701" s="12"/>
      <c r="J701" s="12"/>
    </row>
    <row r="702" spans="4:10">
      <c r="D702" s="12"/>
      <c r="E702" s="12"/>
      <c r="F702" s="12"/>
      <c r="G702" s="12"/>
      <c r="H702" s="12"/>
      <c r="I702" s="12"/>
      <c r="J702" s="12"/>
    </row>
    <row r="703" spans="4:10">
      <c r="D703" s="12"/>
      <c r="E703" s="12"/>
      <c r="F703" s="12"/>
      <c r="G703" s="12"/>
      <c r="H703" s="12"/>
      <c r="I703" s="12"/>
      <c r="J703" s="12"/>
    </row>
    <row r="704" spans="4:10">
      <c r="D704" s="12"/>
      <c r="E704" s="12"/>
      <c r="F704" s="12"/>
      <c r="G704" s="12"/>
      <c r="H704" s="12"/>
      <c r="I704" s="12"/>
      <c r="J704" s="12"/>
    </row>
    <row r="705" spans="4:10">
      <c r="D705" s="12"/>
      <c r="E705" s="12"/>
      <c r="F705" s="12"/>
      <c r="G705" s="12"/>
      <c r="H705" s="12"/>
      <c r="I705" s="12"/>
      <c r="J705" s="12"/>
    </row>
    <row r="706" spans="4:10">
      <c r="D706" s="12"/>
      <c r="E706" s="12"/>
      <c r="F706" s="12"/>
      <c r="G706" s="12"/>
      <c r="H706" s="12"/>
      <c r="I706" s="12"/>
      <c r="J706" s="12"/>
    </row>
    <row r="707" spans="4:10">
      <c r="D707" s="12"/>
      <c r="E707" s="12"/>
      <c r="F707" s="12"/>
      <c r="G707" s="12"/>
      <c r="H707" s="12"/>
      <c r="I707" s="12"/>
      <c r="J707" s="12"/>
    </row>
    <row r="708" spans="4:10">
      <c r="D708" s="12"/>
      <c r="E708" s="12"/>
      <c r="F708" s="12"/>
      <c r="G708" s="12"/>
      <c r="H708" s="12"/>
      <c r="I708" s="12"/>
      <c r="J708" s="12"/>
    </row>
    <row r="709" spans="4:10">
      <c r="D709" s="12"/>
      <c r="E709" s="12"/>
      <c r="F709" s="12"/>
      <c r="G709" s="12"/>
      <c r="H709" s="12"/>
      <c r="I709" s="12"/>
      <c r="J709" s="12"/>
    </row>
    <row r="710" spans="4:10">
      <c r="D710" s="12"/>
      <c r="E710" s="12"/>
      <c r="F710" s="12"/>
      <c r="G710" s="12"/>
      <c r="H710" s="12"/>
      <c r="I710" s="12"/>
      <c r="J710" s="12"/>
    </row>
    <row r="711" spans="4:10">
      <c r="D711" s="12"/>
      <c r="E711" s="12"/>
      <c r="F711" s="12"/>
      <c r="G711" s="12"/>
      <c r="H711" s="12"/>
      <c r="I711" s="12"/>
      <c r="J711" s="12"/>
    </row>
    <row r="712" spans="4:10">
      <c r="D712" s="12"/>
      <c r="E712" s="12"/>
      <c r="F712" s="12"/>
      <c r="G712" s="12"/>
      <c r="H712" s="12"/>
      <c r="I712" s="12"/>
      <c r="J712" s="12"/>
    </row>
    <row r="713" spans="4:10">
      <c r="D713" s="12"/>
      <c r="E713" s="12"/>
      <c r="F713" s="12"/>
      <c r="G713" s="12"/>
      <c r="H713" s="12"/>
      <c r="I713" s="12"/>
      <c r="J713" s="12"/>
    </row>
    <row r="714" spans="4:10">
      <c r="D714" s="12"/>
      <c r="E714" s="12"/>
      <c r="F714" s="12"/>
      <c r="G714" s="12"/>
      <c r="H714" s="12"/>
      <c r="I714" s="12"/>
      <c r="J714" s="12"/>
    </row>
    <row r="715" spans="4:10">
      <c r="D715" s="12"/>
      <c r="E715" s="12"/>
      <c r="F715" s="12"/>
      <c r="G715" s="12"/>
      <c r="H715" s="12"/>
      <c r="I715" s="12"/>
      <c r="J715" s="12"/>
    </row>
    <row r="716" spans="4:10">
      <c r="D716" s="12"/>
      <c r="E716" s="12"/>
      <c r="F716" s="12"/>
      <c r="G716" s="12"/>
      <c r="H716" s="12"/>
      <c r="I716" s="12"/>
      <c r="J716" s="12"/>
    </row>
    <row r="717" spans="4:10">
      <c r="D717" s="12"/>
      <c r="E717" s="12"/>
      <c r="F717" s="12"/>
      <c r="G717" s="12"/>
      <c r="H717" s="12"/>
      <c r="I717" s="12"/>
      <c r="J717" s="12"/>
    </row>
    <row r="718" spans="4:10">
      <c r="D718" s="12"/>
      <c r="E718" s="12"/>
      <c r="F718" s="12"/>
      <c r="G718" s="12"/>
      <c r="H718" s="12"/>
      <c r="I718" s="12"/>
      <c r="J718" s="12"/>
    </row>
    <row r="719" spans="4:10">
      <c r="D719" s="12"/>
      <c r="E719" s="12"/>
      <c r="F719" s="12"/>
      <c r="G719" s="12"/>
      <c r="H719" s="12"/>
      <c r="I719" s="12"/>
      <c r="J719" s="12"/>
    </row>
    <row r="720" spans="4:10">
      <c r="D720" s="12"/>
      <c r="E720" s="12"/>
      <c r="F720" s="12"/>
      <c r="G720" s="12"/>
      <c r="H720" s="12"/>
      <c r="I720" s="12"/>
      <c r="J720" s="12"/>
    </row>
    <row r="721" spans="4:10">
      <c r="D721" s="12"/>
      <c r="E721" s="12"/>
      <c r="F721" s="12"/>
      <c r="G721" s="12"/>
      <c r="H721" s="12"/>
      <c r="I721" s="12"/>
      <c r="J721" s="12"/>
    </row>
    <row r="722" spans="4:10">
      <c r="D722" s="12"/>
      <c r="E722" s="12"/>
      <c r="F722" s="12"/>
      <c r="G722" s="12"/>
      <c r="H722" s="12"/>
      <c r="I722" s="12"/>
      <c r="J722" s="12"/>
    </row>
    <row r="723" spans="4:10">
      <c r="D723" s="12"/>
      <c r="E723" s="12"/>
      <c r="F723" s="12"/>
      <c r="G723" s="12"/>
      <c r="H723" s="12"/>
      <c r="I723" s="12"/>
      <c r="J723" s="12"/>
    </row>
    <row r="724" spans="4:10">
      <c r="D724" s="12"/>
      <c r="E724" s="12"/>
      <c r="F724" s="12"/>
      <c r="G724" s="12"/>
      <c r="H724" s="12"/>
      <c r="I724" s="12"/>
      <c r="J724" s="12"/>
    </row>
    <row r="725" spans="4:10">
      <c r="D725" s="12"/>
      <c r="E725" s="12"/>
      <c r="F725" s="12"/>
      <c r="G725" s="12"/>
      <c r="H725" s="12"/>
      <c r="I725" s="12"/>
      <c r="J725" s="12"/>
    </row>
    <row r="726" spans="4:10">
      <c r="D726" s="12"/>
      <c r="E726" s="12"/>
      <c r="F726" s="12"/>
      <c r="G726" s="12"/>
      <c r="H726" s="12"/>
      <c r="I726" s="12"/>
      <c r="J726" s="12"/>
    </row>
    <row r="727" spans="4:10">
      <c r="D727" s="12"/>
      <c r="E727" s="12"/>
      <c r="F727" s="12"/>
      <c r="G727" s="12"/>
      <c r="H727" s="12"/>
      <c r="I727" s="12"/>
      <c r="J727" s="12"/>
    </row>
    <row r="728" spans="4:10">
      <c r="D728" s="12"/>
      <c r="E728" s="12"/>
      <c r="F728" s="12"/>
      <c r="G728" s="12"/>
      <c r="H728" s="12"/>
      <c r="I728" s="12"/>
      <c r="J728" s="12"/>
    </row>
    <row r="729" spans="4:10">
      <c r="D729" s="12"/>
      <c r="E729" s="12"/>
      <c r="F729" s="12"/>
      <c r="G729" s="12"/>
      <c r="H729" s="12"/>
      <c r="I729" s="12"/>
      <c r="J729" s="12"/>
    </row>
    <row r="730" spans="4:10">
      <c r="D730" s="12"/>
      <c r="E730" s="12"/>
      <c r="F730" s="12"/>
      <c r="G730" s="12"/>
      <c r="H730" s="12"/>
      <c r="I730" s="12"/>
      <c r="J730" s="12"/>
    </row>
    <row r="731" spans="4:10">
      <c r="D731" s="12"/>
      <c r="E731" s="12"/>
      <c r="F731" s="12"/>
      <c r="G731" s="12"/>
      <c r="H731" s="12"/>
      <c r="I731" s="12"/>
      <c r="J731" s="12"/>
    </row>
    <row r="732" spans="4:10">
      <c r="D732" s="12"/>
      <c r="E732" s="12"/>
      <c r="F732" s="12"/>
      <c r="G732" s="12"/>
      <c r="H732" s="12"/>
      <c r="I732" s="12"/>
      <c r="J732" s="12"/>
    </row>
    <row r="733" spans="4:10">
      <c r="D733" s="12"/>
      <c r="E733" s="12"/>
      <c r="F733" s="12"/>
      <c r="G733" s="12"/>
      <c r="H733" s="12"/>
      <c r="I733" s="12"/>
      <c r="J733" s="12"/>
    </row>
    <row r="734" spans="4:10">
      <c r="D734" s="12"/>
      <c r="E734" s="12"/>
      <c r="F734" s="12"/>
      <c r="G734" s="12"/>
      <c r="H734" s="12"/>
      <c r="I734" s="12"/>
      <c r="J734" s="12"/>
    </row>
    <row r="735" spans="4:10">
      <c r="D735" s="12"/>
      <c r="E735" s="12"/>
      <c r="F735" s="12"/>
      <c r="G735" s="12"/>
      <c r="H735" s="12"/>
      <c r="I735" s="12"/>
      <c r="J735" s="12"/>
    </row>
    <row r="736" spans="4:10">
      <c r="D736" s="12"/>
      <c r="E736" s="12"/>
      <c r="F736" s="12"/>
      <c r="G736" s="12"/>
      <c r="H736" s="12"/>
      <c r="I736" s="12"/>
      <c r="J736" s="12"/>
    </row>
    <row r="737" spans="4:10">
      <c r="D737" s="12"/>
      <c r="E737" s="12"/>
      <c r="F737" s="12"/>
      <c r="G737" s="12"/>
      <c r="H737" s="12"/>
      <c r="I737" s="12"/>
      <c r="J737" s="12"/>
    </row>
    <row r="738" spans="4:10">
      <c r="D738" s="12"/>
      <c r="E738" s="12"/>
      <c r="F738" s="12"/>
      <c r="G738" s="12"/>
      <c r="H738" s="12"/>
      <c r="I738" s="12"/>
      <c r="J738" s="12"/>
    </row>
    <row r="739" spans="4:10">
      <c r="D739" s="12"/>
      <c r="E739" s="12"/>
      <c r="F739" s="12"/>
      <c r="G739" s="12"/>
      <c r="H739" s="12"/>
      <c r="I739" s="12"/>
      <c r="J739" s="12"/>
    </row>
    <row r="740" spans="4:10">
      <c r="D740" s="12"/>
      <c r="E740" s="12"/>
      <c r="F740" s="12"/>
      <c r="G740" s="12"/>
      <c r="H740" s="12"/>
      <c r="I740" s="12"/>
      <c r="J740" s="12"/>
    </row>
    <row r="741" spans="4:10">
      <c r="D741" s="12"/>
      <c r="E741" s="12"/>
      <c r="F741" s="12"/>
      <c r="G741" s="12"/>
      <c r="H741" s="12"/>
      <c r="I741" s="12"/>
      <c r="J741" s="12"/>
    </row>
    <row r="742" spans="4:10">
      <c r="D742" s="12"/>
      <c r="E742" s="12"/>
      <c r="F742" s="12"/>
      <c r="G742" s="12"/>
      <c r="H742" s="12"/>
      <c r="I742" s="12"/>
      <c r="J742" s="12"/>
    </row>
    <row r="743" spans="4:10">
      <c r="D743" s="12"/>
      <c r="E743" s="12"/>
      <c r="F743" s="12"/>
      <c r="G743" s="12"/>
      <c r="H743" s="12"/>
      <c r="I743" s="12"/>
      <c r="J743" s="12"/>
    </row>
    <row r="744" spans="4:10">
      <c r="D744" s="12"/>
      <c r="E744" s="12"/>
      <c r="F744" s="12"/>
      <c r="G744" s="12"/>
      <c r="H744" s="12"/>
      <c r="I744" s="12"/>
      <c r="J744" s="12"/>
    </row>
    <row r="745" spans="4:10">
      <c r="D745" s="12"/>
      <c r="E745" s="12"/>
      <c r="F745" s="12"/>
      <c r="G745" s="12"/>
      <c r="H745" s="12"/>
      <c r="I745" s="12"/>
      <c r="J745" s="12"/>
    </row>
    <row r="746" spans="4:10">
      <c r="D746" s="12"/>
      <c r="E746" s="12"/>
      <c r="F746" s="12"/>
      <c r="G746" s="12"/>
      <c r="H746" s="12"/>
      <c r="I746" s="12"/>
      <c r="J746" s="12"/>
    </row>
    <row r="747" spans="4:10">
      <c r="D747" s="12"/>
      <c r="E747" s="12"/>
      <c r="F747" s="12"/>
      <c r="G747" s="12"/>
      <c r="H747" s="12"/>
      <c r="I747" s="12"/>
      <c r="J747" s="12"/>
    </row>
    <row r="748" spans="4:10">
      <c r="D748" s="12"/>
      <c r="E748" s="12"/>
      <c r="F748" s="12"/>
      <c r="G748" s="12"/>
      <c r="H748" s="12"/>
      <c r="I748" s="12"/>
      <c r="J748" s="12"/>
    </row>
    <row r="749" spans="4:10">
      <c r="D749" s="12"/>
      <c r="E749" s="12"/>
      <c r="F749" s="12"/>
      <c r="G749" s="12"/>
      <c r="H749" s="12"/>
      <c r="I749" s="12"/>
      <c r="J749" s="12"/>
    </row>
    <row r="750" spans="4:10">
      <c r="D750" s="12"/>
      <c r="E750" s="12"/>
      <c r="F750" s="12"/>
      <c r="G750" s="12"/>
      <c r="H750" s="12"/>
      <c r="I750" s="12"/>
      <c r="J750" s="12"/>
    </row>
    <row r="751" spans="4:10">
      <c r="D751" s="12"/>
      <c r="E751" s="12"/>
      <c r="F751" s="12"/>
      <c r="G751" s="12"/>
      <c r="H751" s="12"/>
      <c r="I751" s="12"/>
      <c r="J751" s="12"/>
    </row>
    <row r="752" spans="4:10">
      <c r="D752" s="12"/>
      <c r="E752" s="12"/>
      <c r="F752" s="12"/>
      <c r="G752" s="12"/>
      <c r="H752" s="12"/>
      <c r="I752" s="12"/>
      <c r="J752" s="12"/>
    </row>
    <row r="753" spans="4:10">
      <c r="D753" s="12"/>
      <c r="E753" s="12"/>
      <c r="F753" s="12"/>
      <c r="G753" s="12"/>
      <c r="H753" s="12"/>
      <c r="I753" s="12"/>
      <c r="J753" s="12"/>
    </row>
    <row r="754" spans="4:10">
      <c r="D754" s="12"/>
      <c r="E754" s="12"/>
      <c r="F754" s="12"/>
      <c r="G754" s="12"/>
      <c r="H754" s="12"/>
      <c r="I754" s="12"/>
      <c r="J754" s="12"/>
    </row>
    <row r="755" spans="4:10">
      <c r="D755" s="12"/>
      <c r="E755" s="12"/>
      <c r="F755" s="12"/>
      <c r="G755" s="12"/>
      <c r="H755" s="12"/>
      <c r="I755" s="12"/>
      <c r="J755" s="12"/>
    </row>
    <row r="756" spans="4:10">
      <c r="D756" s="12"/>
      <c r="E756" s="12"/>
      <c r="F756" s="12"/>
      <c r="G756" s="12"/>
      <c r="H756" s="12"/>
      <c r="I756" s="12"/>
      <c r="J756" s="12"/>
    </row>
    <row r="757" spans="4:10">
      <c r="D757" s="12"/>
      <c r="E757" s="12"/>
      <c r="F757" s="12"/>
      <c r="G757" s="12"/>
      <c r="H757" s="12"/>
      <c r="I757" s="12"/>
      <c r="J757" s="12"/>
    </row>
    <row r="758" spans="4:10">
      <c r="D758" s="12"/>
      <c r="E758" s="12"/>
      <c r="F758" s="12"/>
      <c r="G758" s="12"/>
      <c r="H758" s="12"/>
      <c r="I758" s="12"/>
      <c r="J758" s="12"/>
    </row>
    <row r="759" spans="4:10">
      <c r="D759" s="12"/>
      <c r="E759" s="12"/>
      <c r="F759" s="12"/>
      <c r="G759" s="12"/>
      <c r="H759" s="12"/>
      <c r="I759" s="12"/>
      <c r="J759" s="12"/>
    </row>
    <row r="760" spans="4:10">
      <c r="D760" s="12"/>
      <c r="E760" s="12"/>
      <c r="F760" s="12"/>
      <c r="G760" s="12"/>
      <c r="H760" s="12"/>
      <c r="I760" s="12"/>
      <c r="J760" s="12"/>
    </row>
    <row r="761" spans="4:10">
      <c r="D761" s="12"/>
      <c r="E761" s="12"/>
      <c r="F761" s="12"/>
      <c r="G761" s="12"/>
      <c r="H761" s="12"/>
      <c r="I761" s="12"/>
      <c r="J761" s="12"/>
    </row>
    <row r="762" spans="4:10">
      <c r="D762" s="12"/>
      <c r="E762" s="12"/>
      <c r="F762" s="12"/>
      <c r="G762" s="12"/>
      <c r="H762" s="12"/>
      <c r="I762" s="12"/>
      <c r="J762" s="12"/>
    </row>
    <row r="763" spans="4:10">
      <c r="D763" s="12"/>
      <c r="E763" s="12"/>
      <c r="F763" s="12"/>
      <c r="G763" s="12"/>
      <c r="H763" s="12"/>
      <c r="I763" s="12"/>
      <c r="J763" s="12"/>
    </row>
    <row r="764" spans="4:10">
      <c r="D764" s="12"/>
      <c r="E764" s="12"/>
      <c r="F764" s="12"/>
      <c r="G764" s="12"/>
      <c r="H764" s="12"/>
      <c r="I764" s="12"/>
      <c r="J764" s="12"/>
    </row>
    <row r="765" spans="4:10">
      <c r="D765" s="12"/>
      <c r="E765" s="12"/>
      <c r="F765" s="12"/>
      <c r="G765" s="12"/>
      <c r="H765" s="12"/>
      <c r="I765" s="12"/>
      <c r="J765" s="12"/>
    </row>
    <row r="766" spans="4:10">
      <c r="D766" s="12"/>
      <c r="E766" s="12"/>
      <c r="F766" s="12"/>
      <c r="G766" s="12"/>
      <c r="H766" s="12"/>
      <c r="I766" s="12"/>
      <c r="J766" s="12"/>
    </row>
    <row r="767" spans="4:10">
      <c r="D767" s="12"/>
      <c r="E767" s="12"/>
      <c r="F767" s="12"/>
      <c r="G767" s="12"/>
      <c r="H767" s="12"/>
      <c r="I767" s="12"/>
      <c r="J767" s="12"/>
    </row>
    <row r="768" spans="4:10">
      <c r="D768" s="12"/>
      <c r="E768" s="12"/>
      <c r="F768" s="12"/>
      <c r="G768" s="12"/>
      <c r="H768" s="12"/>
      <c r="I768" s="12"/>
      <c r="J768" s="12"/>
    </row>
    <row r="769" spans="4:10">
      <c r="D769" s="12"/>
      <c r="E769" s="12"/>
      <c r="F769" s="12"/>
      <c r="G769" s="12"/>
      <c r="H769" s="12"/>
      <c r="I769" s="12"/>
      <c r="J769" s="12"/>
    </row>
    <row r="770" spans="4:10">
      <c r="D770" s="12"/>
      <c r="E770" s="12"/>
      <c r="F770" s="12"/>
      <c r="G770" s="12"/>
      <c r="H770" s="12"/>
      <c r="I770" s="12"/>
      <c r="J770" s="12"/>
    </row>
    <row r="771" spans="4:10">
      <c r="D771" s="12"/>
      <c r="E771" s="12"/>
      <c r="F771" s="12"/>
      <c r="G771" s="12"/>
      <c r="H771" s="12"/>
      <c r="I771" s="12"/>
      <c r="J771" s="12"/>
    </row>
    <row r="772" spans="4:10">
      <c r="D772" s="12"/>
      <c r="E772" s="12"/>
      <c r="F772" s="12"/>
      <c r="G772" s="12"/>
      <c r="H772" s="12"/>
      <c r="I772" s="12"/>
      <c r="J772" s="12"/>
    </row>
    <row r="773" spans="4:10">
      <c r="D773" s="12"/>
      <c r="E773" s="12"/>
      <c r="F773" s="12"/>
      <c r="G773" s="12"/>
      <c r="H773" s="12"/>
      <c r="I773" s="12"/>
      <c r="J773" s="12"/>
    </row>
    <row r="774" spans="4:10">
      <c r="D774" s="12"/>
      <c r="E774" s="12"/>
      <c r="F774" s="12"/>
      <c r="G774" s="12"/>
      <c r="H774" s="12"/>
      <c r="I774" s="12"/>
      <c r="J774" s="12"/>
    </row>
    <row r="775" spans="4:10">
      <c r="D775" s="12"/>
      <c r="E775" s="12"/>
      <c r="F775" s="12"/>
      <c r="G775" s="12"/>
      <c r="H775" s="12"/>
      <c r="I775" s="12"/>
      <c r="J775" s="12"/>
    </row>
    <row r="776" spans="4:10">
      <c r="D776" s="12"/>
      <c r="E776" s="12"/>
      <c r="F776" s="12"/>
      <c r="G776" s="12"/>
      <c r="H776" s="12"/>
      <c r="I776" s="12"/>
      <c r="J776" s="12"/>
    </row>
    <row r="777" spans="4:10">
      <c r="D777" s="12"/>
      <c r="E777" s="12"/>
      <c r="F777" s="12"/>
      <c r="G777" s="12"/>
      <c r="H777" s="12"/>
      <c r="I777" s="12"/>
      <c r="J777" s="12"/>
    </row>
    <row r="778" spans="4:10">
      <c r="D778" s="12"/>
      <c r="E778" s="12"/>
      <c r="F778" s="12"/>
      <c r="G778" s="12"/>
      <c r="H778" s="12"/>
      <c r="I778" s="12"/>
      <c r="J778" s="12"/>
    </row>
    <row r="779" spans="4:10">
      <c r="D779" s="12"/>
      <c r="E779" s="12"/>
      <c r="F779" s="12"/>
      <c r="G779" s="12"/>
      <c r="H779" s="12"/>
      <c r="I779" s="12"/>
      <c r="J779" s="12"/>
    </row>
    <row r="780" spans="4:10">
      <c r="D780" s="12"/>
      <c r="E780" s="12"/>
      <c r="F780" s="12"/>
      <c r="G780" s="12"/>
      <c r="H780" s="12"/>
      <c r="I780" s="12"/>
      <c r="J780" s="12"/>
    </row>
    <row r="781" spans="4:10">
      <c r="D781" s="12"/>
      <c r="E781" s="12"/>
      <c r="F781" s="12"/>
      <c r="G781" s="12"/>
      <c r="H781" s="12"/>
      <c r="I781" s="12"/>
      <c r="J781" s="12"/>
    </row>
    <row r="782" spans="4:10">
      <c r="D782" s="12"/>
      <c r="E782" s="12"/>
      <c r="F782" s="12"/>
      <c r="G782" s="12"/>
      <c r="H782" s="12"/>
      <c r="I782" s="12"/>
      <c r="J782" s="12"/>
    </row>
    <row r="783" spans="4:10">
      <c r="D783" s="12"/>
      <c r="E783" s="12"/>
      <c r="F783" s="12"/>
      <c r="G783" s="12"/>
      <c r="H783" s="12"/>
      <c r="I783" s="12"/>
      <c r="J783" s="12"/>
    </row>
    <row r="784" spans="4:10">
      <c r="D784" s="12"/>
      <c r="E784" s="12"/>
      <c r="F784" s="12"/>
      <c r="G784" s="12"/>
      <c r="H784" s="12"/>
      <c r="I784" s="12"/>
      <c r="J784" s="12"/>
    </row>
    <row r="785" spans="4:10">
      <c r="D785" s="12"/>
      <c r="E785" s="12"/>
      <c r="F785" s="12"/>
      <c r="G785" s="12"/>
      <c r="H785" s="12"/>
      <c r="I785" s="12"/>
      <c r="J785" s="12"/>
    </row>
    <row r="786" spans="4:10">
      <c r="D786" s="12"/>
      <c r="E786" s="12"/>
      <c r="F786" s="12"/>
      <c r="G786" s="12"/>
      <c r="H786" s="12"/>
      <c r="I786" s="12"/>
      <c r="J786" s="12"/>
    </row>
    <row r="787" spans="4:10">
      <c r="D787" s="12"/>
      <c r="E787" s="12"/>
      <c r="F787" s="12"/>
      <c r="G787" s="12"/>
      <c r="H787" s="12"/>
      <c r="I787" s="12"/>
      <c r="J787" s="12"/>
    </row>
    <row r="788" spans="4:10">
      <c r="D788" s="12"/>
      <c r="E788" s="12"/>
      <c r="F788" s="12"/>
      <c r="G788" s="12"/>
      <c r="H788" s="12"/>
      <c r="I788" s="12"/>
      <c r="J788" s="12"/>
    </row>
    <row r="789" spans="4:10">
      <c r="D789" s="12"/>
      <c r="E789" s="12"/>
      <c r="F789" s="12"/>
      <c r="G789" s="12"/>
      <c r="H789" s="12"/>
      <c r="I789" s="12"/>
      <c r="J789" s="12"/>
    </row>
    <row r="790" spans="4:10">
      <c r="D790" s="12"/>
      <c r="E790" s="12"/>
      <c r="F790" s="12"/>
      <c r="G790" s="12"/>
      <c r="H790" s="12"/>
      <c r="I790" s="12"/>
      <c r="J790" s="12"/>
    </row>
    <row r="791" spans="4:10">
      <c r="D791" s="12"/>
      <c r="E791" s="12"/>
      <c r="F791" s="12"/>
      <c r="G791" s="12"/>
      <c r="H791" s="12"/>
      <c r="I791" s="12"/>
      <c r="J791" s="12"/>
    </row>
    <row r="792" spans="4:10">
      <c r="D792" s="12"/>
      <c r="E792" s="12"/>
      <c r="F792" s="12"/>
      <c r="G792" s="12"/>
      <c r="H792" s="12"/>
      <c r="I792" s="12"/>
      <c r="J792" s="12"/>
    </row>
    <row r="793" spans="4:10">
      <c r="D793" s="12"/>
      <c r="E793" s="12"/>
      <c r="F793" s="12"/>
      <c r="G793" s="12"/>
      <c r="H793" s="12"/>
      <c r="I793" s="12"/>
      <c r="J793" s="12"/>
    </row>
    <row r="794" spans="4:10">
      <c r="D794" s="12"/>
      <c r="E794" s="12"/>
      <c r="F794" s="12"/>
      <c r="G794" s="12"/>
      <c r="H794" s="12"/>
      <c r="I794" s="12"/>
      <c r="J794" s="12"/>
    </row>
    <row r="795" spans="4:10">
      <c r="D795" s="12"/>
      <c r="E795" s="12"/>
      <c r="F795" s="12"/>
      <c r="G795" s="12"/>
      <c r="H795" s="12"/>
      <c r="I795" s="12"/>
      <c r="J795" s="12"/>
    </row>
    <row r="796" spans="4:10">
      <c r="D796" s="12"/>
      <c r="E796" s="12"/>
      <c r="F796" s="12"/>
      <c r="G796" s="12"/>
      <c r="H796" s="12"/>
      <c r="I796" s="12"/>
      <c r="J796" s="12"/>
    </row>
    <row r="797" spans="4:10">
      <c r="D797" s="12"/>
      <c r="E797" s="12"/>
      <c r="F797" s="12"/>
      <c r="G797" s="12"/>
      <c r="H797" s="12"/>
      <c r="I797" s="12"/>
      <c r="J797" s="12"/>
    </row>
    <row r="798" spans="4:10">
      <c r="D798" s="12"/>
      <c r="E798" s="12"/>
      <c r="F798" s="12"/>
      <c r="G798" s="12"/>
      <c r="H798" s="12"/>
      <c r="I798" s="12"/>
      <c r="J798" s="12"/>
    </row>
    <row r="799" spans="4:10">
      <c r="D799" s="12"/>
      <c r="E799" s="12"/>
      <c r="F799" s="12"/>
      <c r="G799" s="12"/>
      <c r="H799" s="12"/>
      <c r="I799" s="12"/>
      <c r="J799" s="12"/>
    </row>
    <row r="800" spans="4:10">
      <c r="D800" s="12"/>
      <c r="E800" s="12"/>
      <c r="F800" s="12"/>
      <c r="G800" s="12"/>
      <c r="H800" s="12"/>
      <c r="I800" s="12"/>
      <c r="J800" s="12"/>
    </row>
    <row r="801" spans="4:10">
      <c r="D801" s="12"/>
      <c r="E801" s="12"/>
      <c r="F801" s="12"/>
      <c r="G801" s="12"/>
      <c r="H801" s="12"/>
      <c r="I801" s="12"/>
      <c r="J801" s="12"/>
    </row>
    <row r="802" spans="4:10">
      <c r="D802" s="12"/>
      <c r="E802" s="12"/>
      <c r="F802" s="12"/>
      <c r="G802" s="12"/>
      <c r="H802" s="12"/>
      <c r="I802" s="12"/>
      <c r="J802" s="12"/>
    </row>
    <row r="803" spans="4:10">
      <c r="D803" s="12"/>
      <c r="E803" s="12"/>
      <c r="F803" s="12"/>
      <c r="G803" s="12"/>
      <c r="H803" s="12"/>
      <c r="I803" s="12"/>
      <c r="J803" s="12"/>
    </row>
    <row r="804" spans="4:10">
      <c r="D804" s="12"/>
      <c r="E804" s="12"/>
      <c r="F804" s="12"/>
      <c r="G804" s="12"/>
      <c r="H804" s="12"/>
      <c r="I804" s="12"/>
      <c r="J804" s="12"/>
    </row>
    <row r="805" spans="4:10">
      <c r="D805" s="12"/>
      <c r="E805" s="12"/>
      <c r="F805" s="12"/>
      <c r="G805" s="12"/>
      <c r="H805" s="12"/>
      <c r="I805" s="12"/>
      <c r="J805" s="12"/>
    </row>
    <row r="806" spans="4:10">
      <c r="D806" s="12"/>
      <c r="E806" s="12"/>
      <c r="F806" s="12"/>
      <c r="G806" s="12"/>
      <c r="H806" s="12"/>
      <c r="I806" s="12"/>
      <c r="J806" s="12"/>
    </row>
    <row r="807" spans="4:10">
      <c r="D807" s="12"/>
      <c r="E807" s="12"/>
      <c r="F807" s="12"/>
      <c r="G807" s="12"/>
      <c r="H807" s="12"/>
      <c r="I807" s="12"/>
      <c r="J807" s="12"/>
    </row>
    <row r="808" spans="4:10">
      <c r="D808" s="12"/>
      <c r="E808" s="12"/>
      <c r="F808" s="12"/>
      <c r="G808" s="12"/>
      <c r="H808" s="12"/>
      <c r="I808" s="12"/>
      <c r="J808" s="12"/>
    </row>
    <row r="809" spans="4:10">
      <c r="D809" s="12"/>
      <c r="E809" s="12"/>
      <c r="F809" s="12"/>
      <c r="G809" s="12"/>
      <c r="H809" s="12"/>
      <c r="I809" s="12"/>
      <c r="J809" s="12"/>
    </row>
    <row r="810" spans="4:10">
      <c r="D810" s="12"/>
      <c r="E810" s="12"/>
      <c r="F810" s="12"/>
      <c r="G810" s="12"/>
      <c r="H810" s="12"/>
      <c r="I810" s="12"/>
      <c r="J810" s="12"/>
    </row>
    <row r="811" spans="4:10">
      <c r="D811" s="12"/>
      <c r="E811" s="12"/>
      <c r="F811" s="12"/>
      <c r="G811" s="12"/>
      <c r="H811" s="12"/>
      <c r="I811" s="12"/>
      <c r="J811" s="12"/>
    </row>
    <row r="812" spans="4:10">
      <c r="D812" s="12"/>
      <c r="E812" s="12"/>
      <c r="F812" s="12"/>
      <c r="G812" s="12"/>
      <c r="H812" s="12"/>
      <c r="I812" s="12"/>
      <c r="J812" s="12"/>
    </row>
    <row r="813" spans="4:10">
      <c r="D813" s="12"/>
      <c r="E813" s="12"/>
      <c r="F813" s="12"/>
      <c r="G813" s="12"/>
      <c r="H813" s="12"/>
      <c r="I813" s="12"/>
      <c r="J813" s="12"/>
    </row>
    <row r="814" spans="4:10">
      <c r="D814" s="12"/>
      <c r="E814" s="12"/>
      <c r="F814" s="12"/>
      <c r="G814" s="12"/>
      <c r="H814" s="12"/>
      <c r="I814" s="12"/>
      <c r="J814" s="12"/>
    </row>
    <row r="815" spans="4:10">
      <c r="D815" s="12"/>
      <c r="E815" s="12"/>
      <c r="F815" s="12"/>
      <c r="G815" s="12"/>
      <c r="H815" s="12"/>
      <c r="I815" s="12"/>
      <c r="J815" s="12"/>
    </row>
    <row r="816" spans="4:10">
      <c r="D816" s="12"/>
      <c r="E816" s="12"/>
      <c r="F816" s="12"/>
      <c r="G816" s="12"/>
      <c r="H816" s="12"/>
      <c r="I816" s="12"/>
      <c r="J816" s="12"/>
    </row>
    <row r="817" spans="4:10">
      <c r="D817" s="12"/>
      <c r="E817" s="12"/>
      <c r="F817" s="12"/>
      <c r="G817" s="12"/>
      <c r="H817" s="12"/>
      <c r="I817" s="12"/>
      <c r="J817" s="12"/>
    </row>
    <row r="818" spans="4:10">
      <c r="D818" s="12"/>
      <c r="E818" s="12"/>
      <c r="F818" s="12"/>
      <c r="G818" s="12"/>
      <c r="H818" s="12"/>
      <c r="I818" s="12"/>
      <c r="J818" s="12"/>
    </row>
    <row r="819" spans="4:10">
      <c r="D819" s="12"/>
      <c r="E819" s="12"/>
      <c r="F819" s="12"/>
      <c r="G819" s="12"/>
      <c r="H819" s="12"/>
      <c r="I819" s="12"/>
      <c r="J819" s="12"/>
    </row>
    <row r="820" spans="4:10">
      <c r="D820" s="12"/>
      <c r="E820" s="12"/>
      <c r="F820" s="12"/>
      <c r="G820" s="12"/>
      <c r="H820" s="12"/>
      <c r="I820" s="12"/>
      <c r="J820" s="12"/>
    </row>
    <row r="821" spans="4:10">
      <c r="D821" s="12"/>
      <c r="E821" s="12"/>
      <c r="F821" s="12"/>
      <c r="G821" s="12"/>
      <c r="H821" s="12"/>
      <c r="I821" s="12"/>
      <c r="J821" s="12"/>
    </row>
    <row r="822" spans="4:10">
      <c r="D822" s="12"/>
      <c r="E822" s="12"/>
      <c r="F822" s="12"/>
      <c r="G822" s="12"/>
      <c r="H822" s="12"/>
      <c r="I822" s="12"/>
      <c r="J822" s="12"/>
    </row>
    <row r="823" spans="4:10">
      <c r="D823" s="12"/>
      <c r="E823" s="12"/>
      <c r="F823" s="12"/>
      <c r="G823" s="12"/>
      <c r="H823" s="12"/>
      <c r="I823" s="12"/>
      <c r="J823" s="12"/>
    </row>
    <row r="824" spans="4:10">
      <c r="D824" s="12"/>
      <c r="E824" s="12"/>
      <c r="F824" s="12"/>
      <c r="G824" s="12"/>
      <c r="H824" s="12"/>
      <c r="I824" s="12"/>
      <c r="J824" s="12"/>
    </row>
    <row r="825" spans="4:10">
      <c r="D825" s="12"/>
      <c r="E825" s="12"/>
      <c r="F825" s="12"/>
      <c r="G825" s="12"/>
      <c r="H825" s="12"/>
      <c r="I825" s="12"/>
      <c r="J825" s="12"/>
    </row>
    <row r="826" spans="4:10">
      <c r="D826" s="12"/>
      <c r="E826" s="12"/>
      <c r="F826" s="12"/>
      <c r="G826" s="12"/>
      <c r="H826" s="12"/>
      <c r="I826" s="12"/>
      <c r="J826" s="12"/>
    </row>
    <row r="827" spans="4:10">
      <c r="D827" s="12"/>
      <c r="E827" s="12"/>
      <c r="F827" s="12"/>
      <c r="G827" s="12"/>
      <c r="H827" s="12"/>
      <c r="I827" s="12"/>
      <c r="J827" s="12"/>
    </row>
    <row r="828" spans="4:10">
      <c r="D828" s="12"/>
      <c r="E828" s="12"/>
      <c r="F828" s="12"/>
      <c r="G828" s="12"/>
      <c r="H828" s="12"/>
      <c r="I828" s="12"/>
      <c r="J828" s="12"/>
    </row>
    <row r="829" spans="4:10">
      <c r="D829" s="12"/>
      <c r="E829" s="12"/>
      <c r="F829" s="12"/>
      <c r="G829" s="12"/>
      <c r="H829" s="12"/>
      <c r="I829" s="12"/>
      <c r="J829" s="12"/>
    </row>
    <row r="830" spans="4:10">
      <c r="D830" s="12"/>
      <c r="E830" s="12"/>
      <c r="F830" s="12"/>
      <c r="G830" s="12"/>
      <c r="H830" s="12"/>
      <c r="I830" s="12"/>
      <c r="J830" s="12"/>
    </row>
    <row r="831" spans="4:10">
      <c r="D831" s="12"/>
      <c r="E831" s="12"/>
      <c r="F831" s="12"/>
      <c r="G831" s="12"/>
      <c r="H831" s="12"/>
      <c r="I831" s="12"/>
      <c r="J831" s="12"/>
    </row>
    <row r="832" spans="4:10">
      <c r="D832" s="12"/>
      <c r="E832" s="12"/>
      <c r="F832" s="12"/>
      <c r="G832" s="12"/>
      <c r="H832" s="12"/>
      <c r="I832" s="12"/>
      <c r="J832" s="12"/>
    </row>
    <row r="833" spans="4:10">
      <c r="D833" s="12"/>
      <c r="E833" s="12"/>
      <c r="F833" s="12"/>
      <c r="G833" s="12"/>
      <c r="H833" s="12"/>
      <c r="I833" s="12"/>
      <c r="J833" s="12"/>
    </row>
    <row r="834" spans="4:10">
      <c r="D834" s="12"/>
      <c r="E834" s="12"/>
      <c r="F834" s="12"/>
      <c r="G834" s="12"/>
      <c r="H834" s="12"/>
      <c r="I834" s="12"/>
      <c r="J834" s="12"/>
    </row>
    <row r="835" spans="4:10">
      <c r="D835" s="12"/>
      <c r="E835" s="12"/>
      <c r="F835" s="12"/>
      <c r="G835" s="12"/>
      <c r="H835" s="12"/>
      <c r="I835" s="12"/>
      <c r="J835" s="12"/>
    </row>
    <row r="836" spans="4:10">
      <c r="D836" s="12"/>
      <c r="E836" s="12"/>
      <c r="F836" s="12"/>
      <c r="G836" s="12"/>
      <c r="H836" s="12"/>
      <c r="I836" s="12"/>
      <c r="J836" s="12"/>
    </row>
    <row r="837" spans="4:10">
      <c r="D837" s="12"/>
      <c r="E837" s="12"/>
      <c r="F837" s="12"/>
      <c r="G837" s="12"/>
      <c r="H837" s="12"/>
      <c r="I837" s="12"/>
      <c r="J837" s="12"/>
    </row>
    <row r="838" spans="4:10">
      <c r="D838" s="12"/>
      <c r="E838" s="12"/>
      <c r="F838" s="12"/>
      <c r="G838" s="12"/>
      <c r="H838" s="12"/>
      <c r="I838" s="12"/>
      <c r="J838" s="12"/>
    </row>
    <row r="839" spans="4:10">
      <c r="D839" s="12"/>
      <c r="E839" s="12"/>
      <c r="F839" s="12"/>
      <c r="G839" s="12"/>
      <c r="H839" s="12"/>
      <c r="I839" s="12"/>
      <c r="J839" s="12"/>
    </row>
    <row r="840" spans="4:10">
      <c r="D840" s="12"/>
      <c r="E840" s="12"/>
      <c r="F840" s="12"/>
      <c r="G840" s="12"/>
      <c r="H840" s="12"/>
      <c r="I840" s="12"/>
      <c r="J840" s="12"/>
    </row>
    <row r="841" spans="4:10">
      <c r="D841" s="12"/>
      <c r="E841" s="12"/>
      <c r="F841" s="12"/>
      <c r="G841" s="12"/>
      <c r="H841" s="12"/>
      <c r="I841" s="12"/>
      <c r="J841" s="12"/>
    </row>
  </sheetData>
  <protectedRanges>
    <protectedRange sqref="H71:H80 H82:H104 J97:J101 J103:J104 J71:J95 I71:I104 K71:O104 B71:G104 M70:O70 B70:E70" name="Range2"/>
    <protectedRange sqref="B52:C52 B65:C65 B45:C45 B49:C50 B59:C61 B63:C63 F30 C29:C43 B29 B31:B43" name="Range1"/>
    <protectedRange sqref="B20:B28" name="Range1_1"/>
  </protectedRanges>
  <mergeCells count="17">
    <mergeCell ref="F61:O61"/>
    <mergeCell ref="G19:H19"/>
    <mergeCell ref="J19:K19"/>
    <mergeCell ref="M19:N19"/>
    <mergeCell ref="K53:O53"/>
    <mergeCell ref="F50:H51"/>
    <mergeCell ref="F52:F53"/>
    <mergeCell ref="G52:G53"/>
    <mergeCell ref="H52:H53"/>
    <mergeCell ref="F54:F55"/>
    <mergeCell ref="G54:G55"/>
    <mergeCell ref="H54:H55"/>
    <mergeCell ref="P19:Q19"/>
    <mergeCell ref="F32:O33"/>
    <mergeCell ref="J37:K37"/>
    <mergeCell ref="M37:N37"/>
    <mergeCell ref="P37:Q37"/>
  </mergeCells>
  <phoneticPr fontId="132" type="noConversion"/>
  <hyperlinks>
    <hyperlink ref="I67" r:id="rId1" xr:uid="{00000000-0004-0000-0500-000000000000}"/>
    <hyperlink ref="I68" r:id="rId2" xr:uid="{00000000-0004-0000-0500-000001000000}"/>
    <hyperlink ref="I65" r:id="rId3" xr:uid="{EFCC0910-7D42-46D1-AFED-C073B79D75BA}"/>
    <hyperlink ref="I69" r:id="rId4" xr:uid="{9C4E8AA4-4B8D-4573-83A7-94C289559AF2}"/>
    <hyperlink ref="I66" r:id="rId5" xr:uid="{AD5DACB7-21DC-4723-BC6C-DEE884D7DB0B}"/>
    <hyperlink ref="I70" r:id="rId6" xr:uid="{00C0B4A9-36AB-47B6-BE37-79730FC5B9C9}"/>
  </hyperlinks>
  <printOptions horizontalCentered="1"/>
  <pageMargins left="0.55118110236220474" right="0.31496062992125984" top="0.98425196850393704" bottom="0" header="0.51181102362204722" footer="0.98425196850393704"/>
  <pageSetup paperSize="9" scale="10" orientation="portrait" r:id="rId7"/>
  <headerFooter alignWithMargins="0">
    <oddFooter>&amp;L_x000D_&amp;1#&amp;"Calibri"&amp;10&amp;K008000 Unrestricted&amp;C&amp;"Barclays Sans,Bold"&amp;48UNRESTRICTED</oddFooter>
  </headerFooter>
  <ignoredErrors>
    <ignoredError sqref="K56:N56" unlockedFormula="1"/>
  </ignoredErrors>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D35C486FEA7564C8C98A250988B1D41" ma:contentTypeVersion="4" ma:contentTypeDescription="Create a new document." ma:contentTypeScope="" ma:versionID="1363e559c29bc3c7202f307b6ccf7fc6">
  <xsd:schema xmlns:xsd="http://www.w3.org/2001/XMLSchema" xmlns:xs="http://www.w3.org/2001/XMLSchema" xmlns:p="http://schemas.microsoft.com/office/2006/metadata/properties" xmlns:ns3="ad011782-e127-4688-b9ca-f9e32da913ff" targetNamespace="http://schemas.microsoft.com/office/2006/metadata/properties" ma:root="true" ma:fieldsID="a9ae6b6de96635bf5b911cf948104d30" ns3:_="">
    <xsd:import namespace="ad011782-e127-4688-b9ca-f9e32da913ff"/>
    <xsd:element name="properties">
      <xsd:complexType>
        <xsd:sequence>
          <xsd:element name="documentManagement">
            <xsd:complexType>
              <xsd:all>
                <xsd:element ref="ns3:MediaServiceMetadata" minOccurs="0"/>
                <xsd:element ref="ns3:MediaServiceFastMetadata" minOccurs="0"/>
                <xsd:element ref="ns3:MediaServiceSearchPropertie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d011782-e127-4688-b9ca-f9e32da913f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D3E3A03-6687-4525-9555-B98F6C3576BB}"/>
</file>

<file path=customXml/itemProps2.xml><?xml version="1.0" encoding="utf-8"?>
<ds:datastoreItem xmlns:ds="http://schemas.openxmlformats.org/officeDocument/2006/customXml" ds:itemID="{7F76019B-631C-47A9-BAF6-92071BB1CCCE}"/>
</file>

<file path=customXml/itemProps3.xml><?xml version="1.0" encoding="utf-8"?>
<ds:datastoreItem xmlns:ds="http://schemas.openxmlformats.org/officeDocument/2006/customXml" ds:itemID="{F0A01C3B-D36A-4F27-9623-DD93E982F896}"/>
</file>

<file path=docProps/app.xml><?xml version="1.0" encoding="utf-8"?>
<Properties xmlns="http://schemas.openxmlformats.org/officeDocument/2006/extended-properties" xmlns:vt="http://schemas.openxmlformats.org/officeDocument/2006/docPropsVTypes">
  <Application>Microsoft Excel Online</Application>
  <Manager/>
  <Company>Barclays Bank Plc</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Mujuru, Tsitsi : BB Seychelles</dc:creator>
  <cp:keywords/>
  <dc:description/>
  <cp:lastModifiedBy/>
  <cp:revision/>
  <dcterms:created xsi:type="dcterms:W3CDTF">2002-01-17T08:55:44Z</dcterms:created>
  <dcterms:modified xsi:type="dcterms:W3CDTF">2026-04-22T09:39:38Z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0x0101001D35C486FEA7564C8C98A250988B1D41</vt:lpwstr>
  </property>
  <property fmtid="{D5CDD505-2E9C-101B-9397-08002B2CF9AE}" pid="4" name="MSIP_Label_6bee6511-7928-407b-b714-fdf0639be353_Enabled">
    <vt:lpwstr>true</vt:lpwstr>
  </property>
  <property fmtid="{D5CDD505-2E9C-101B-9397-08002B2CF9AE}" pid="5" name="MSIP_Label_6bee6511-7928-407b-b714-fdf0639be353_SetDate">
    <vt:lpwstr>2023-06-30T14:14:55Z</vt:lpwstr>
  </property>
  <property fmtid="{D5CDD505-2E9C-101B-9397-08002B2CF9AE}" pid="6" name="MSIP_Label_6bee6511-7928-407b-b714-fdf0639be353_Method">
    <vt:lpwstr>Privileged</vt:lpwstr>
  </property>
  <property fmtid="{D5CDD505-2E9C-101B-9397-08002B2CF9AE}" pid="7" name="MSIP_Label_6bee6511-7928-407b-b714-fdf0639be353_Name">
    <vt:lpwstr>Unrestricted</vt:lpwstr>
  </property>
  <property fmtid="{D5CDD505-2E9C-101B-9397-08002B2CF9AE}" pid="8" name="MSIP_Label_6bee6511-7928-407b-b714-fdf0639be353_SiteId">
    <vt:lpwstr>02421e59-958e-4f39-b3e0-c63039fb5729</vt:lpwstr>
  </property>
  <property fmtid="{D5CDD505-2E9C-101B-9397-08002B2CF9AE}" pid="9" name="MSIP_Label_6bee6511-7928-407b-b714-fdf0639be353_ActionId">
    <vt:lpwstr>ca5022df-ec6d-4a12-a5d5-3d5c803c9157</vt:lpwstr>
  </property>
  <property fmtid="{D5CDD505-2E9C-101B-9397-08002B2CF9AE}" pid="10" name="MSIP_Label_6bee6511-7928-407b-b714-fdf0639be353_ContentBits">
    <vt:lpwstr>2</vt:lpwstr>
  </property>
  <property fmtid="{D5CDD505-2E9C-101B-9397-08002B2CF9AE}" pid="11" name="MSIP_Label_16ffedc7-8dd7-4346-b906-eaa072ee5258_Enabled">
    <vt:lpwstr>true</vt:lpwstr>
  </property>
  <property fmtid="{D5CDD505-2E9C-101B-9397-08002B2CF9AE}" pid="12" name="MSIP_Label_16ffedc7-8dd7-4346-b906-eaa072ee5258_SetDate">
    <vt:lpwstr>2024-10-11T10:00:55Z</vt:lpwstr>
  </property>
  <property fmtid="{D5CDD505-2E9C-101B-9397-08002B2CF9AE}" pid="13" name="MSIP_Label_16ffedc7-8dd7-4346-b906-eaa072ee5258_Method">
    <vt:lpwstr>Standard</vt:lpwstr>
  </property>
  <property fmtid="{D5CDD505-2E9C-101B-9397-08002B2CF9AE}" pid="14" name="MSIP_Label_16ffedc7-8dd7-4346-b906-eaa072ee5258_Name">
    <vt:lpwstr>Corporate</vt:lpwstr>
  </property>
  <property fmtid="{D5CDD505-2E9C-101B-9397-08002B2CF9AE}" pid="15" name="MSIP_Label_16ffedc7-8dd7-4346-b906-eaa072ee5258_SiteId">
    <vt:lpwstr>287e9f0e-91ec-4cf0-b7a4-c63898072181</vt:lpwstr>
  </property>
  <property fmtid="{D5CDD505-2E9C-101B-9397-08002B2CF9AE}" pid="16" name="MSIP_Label_16ffedc7-8dd7-4346-b906-eaa072ee5258_ActionId">
    <vt:lpwstr>71039785-af06-49bf-a38c-91621921cfbb</vt:lpwstr>
  </property>
  <property fmtid="{D5CDD505-2E9C-101B-9397-08002B2CF9AE}" pid="17" name="MSIP_Label_16ffedc7-8dd7-4346-b906-eaa072ee5258_ContentBits">
    <vt:lpwstr>1</vt:lpwstr>
  </property>
</Properties>
</file>